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55" windowHeight="6300" activeTab="4"/>
  </bookViews>
  <sheets>
    <sheet name="BCTC tom tat" sheetId="1" r:id="rId1"/>
    <sheet name="CĐKT" sheetId="2" r:id="rId2"/>
    <sheet name="KQKD" sheetId="3" r:id="rId3"/>
    <sheet name="LCTT" sheetId="4" r:id="rId4"/>
    <sheet name="TMBCTC" sheetId="5" r:id="rId5"/>
  </sheets>
  <definedNames>
    <definedName name="_xlnm.Print_Area" localSheetId="3">'LCTT'!$A$1:$E$60</definedName>
    <definedName name="_xlnm.Print_Area" localSheetId="4">'TMBCTC'!$A$1:$I$473</definedName>
    <definedName name="_xlnm.Print_Titles" localSheetId="3">'LCTT'!$7:$8</definedName>
  </definedNames>
  <calcPr fullCalcOnLoad="1"/>
</workbook>
</file>

<file path=xl/sharedStrings.xml><?xml version="1.0" encoding="utf-8"?>
<sst xmlns="http://schemas.openxmlformats.org/spreadsheetml/2006/main" count="886" uniqueCount="701">
  <si>
    <t xml:space="preserve"> - Trong quý IV, Công ty tiếp tục dừng khối 2 để sửa chữa theo kế hoạch (thời gian dừng 1.807 giờ) do vậy sản lượng điện tiêu thụ giảm so với quý III gần 100 triệu kwh, làm doanh thu giảm trên 50 tỷ đồng, lợi nhuận giảm khoảng 15 tỷ đồng.</t>
  </si>
  <si>
    <t>Ngày  25  tháng  1  năm 2008</t>
  </si>
  <si>
    <t>Mẫu CBTT-03 Ban hành kèm theo CV 352UBCK-PTTT ngày 14/07/2006</t>
  </si>
  <si>
    <t>Tel: 03203881126   Fax: 03203881338</t>
  </si>
  <si>
    <t>BÁO CÁO TÀI CHÍNH TÓM TẮT</t>
  </si>
  <si>
    <t>I. BẢNG CÂN ĐỐI KẾ TOÁN</t>
  </si>
  <si>
    <t>STT</t>
  </si>
  <si>
    <t>Nội dung</t>
  </si>
  <si>
    <t>Tài sản ngắn hạn</t>
  </si>
  <si>
    <t>Tiền và các khoản tương đương tiền</t>
  </si>
  <si>
    <t>Các khoản đầu tư tài chính ngắn hạn</t>
  </si>
  <si>
    <t>Các khoản phải thu ngắn hạn</t>
  </si>
  <si>
    <t>Hàng tồn kho</t>
  </si>
  <si>
    <t>Tài ngắn hạn khác</t>
  </si>
  <si>
    <t>Tài sản dài hạn</t>
  </si>
  <si>
    <t>Các khoản phải thu dài hạn</t>
  </si>
  <si>
    <t>Tài sản cố định</t>
  </si>
  <si>
    <t xml:space="preserve"> - TSCĐ hữu hình</t>
  </si>
  <si>
    <t xml:space="preserve"> - TSCĐ vô hình</t>
  </si>
  <si>
    <t xml:space="preserve"> - TSCĐ thuê tài chính</t>
  </si>
  <si>
    <t xml:space="preserve"> - Chi phí xây dựng cơ bản dở dang</t>
  </si>
  <si>
    <t>Bất động sản đầu tư</t>
  </si>
  <si>
    <t>Các khoản đầu tư tài chính dài hạn</t>
  </si>
  <si>
    <t>Tài sản dài hạn khác</t>
  </si>
  <si>
    <t>III</t>
  </si>
  <si>
    <t>TỔNG CỘNG TÀI SẢN</t>
  </si>
  <si>
    <t xml:space="preserve">  (200 = 210 + 220 + 240 + 250 + 260)</t>
  </si>
  <si>
    <t>IV</t>
  </si>
  <si>
    <t>Nợ phải trả</t>
  </si>
  <si>
    <t xml:space="preserve">  1. Phải thu dài hạn của khách hàng</t>
  </si>
  <si>
    <t>Nợ ngắn hạn</t>
  </si>
  <si>
    <t xml:space="preserve">  2. Phải thu nội bộ dài hạn</t>
  </si>
  <si>
    <t>Nợ dài hạn</t>
  </si>
  <si>
    <t>V</t>
  </si>
  <si>
    <t>Vốn chủ sở hữu</t>
  </si>
  <si>
    <t xml:space="preserve">  1. Tài sản cố định hữu hình</t>
  </si>
  <si>
    <t xml:space="preserve"> - Vốn đầu tư của chủ sở hữu</t>
  </si>
  <si>
    <t xml:space="preserve"> - Thặng dư vốn cổ phần</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</si>
  <si>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</si>
  <si>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</si>
  <si>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</si>
  <si>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</si>
  <si>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xây dụng cơ bản</t>
  </si>
  <si>
    <t>Nguồn kinh phí và các quỹ khác</t>
  </si>
  <si>
    <t xml:space="preserve"> - Quỹ khen thưởng phúc lợi</t>
  </si>
  <si>
    <t xml:space="preserve"> - Nguồn kinh phí</t>
  </si>
  <si>
    <t xml:space="preserve"> - Nguồn kinh phí đã hình thành TSCĐ</t>
  </si>
  <si>
    <t>VI</t>
  </si>
  <si>
    <t>TỔNG CỘNG NGUỒN VỐN</t>
  </si>
  <si>
    <t>II. KẾT QUẢ HOẠT ĐỘNG SẢN XUẤT KINH DOANH</t>
  </si>
  <si>
    <t>ĐVT: đồng</t>
  </si>
  <si>
    <t>TT</t>
  </si>
  <si>
    <t>CHỈ TIÊU</t>
  </si>
  <si>
    <t>Kỳ báo cáo</t>
  </si>
  <si>
    <t>Luỹ kế</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</si>
  <si>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</si>
  <si>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</si>
  <si>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</si>
  <si>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</si>
  <si>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</si>
  <si>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</si>
  <si>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hoạt động tài chính</t>
  </si>
  <si>
    <t>Chi phí bán hàng</t>
  </si>
  <si>
    <t>Chi phí quản lý doanh nghiệp</t>
  </si>
  <si>
    <t>Lợi nhuận thuần từ hoạt động kinh doanh</t>
  </si>
  <si>
    <t>Thu nhập khác</t>
  </si>
  <si>
    <t>Chi phí khác</t>
  </si>
  <si>
    <t>Lợi nhuận khác</t>
  </si>
  <si>
    <t xml:space="preserve">Tổng lợi nhuận kế toán trước thuế </t>
  </si>
  <si>
    <t>Chi phí thuế TNDN hiện hành</t>
  </si>
  <si>
    <t>Chi phí thuế TNDN hoãn lại</t>
  </si>
  <si>
    <t>Lợi nhuận sau thuế thu nhập doanh nghiệp</t>
  </si>
  <si>
    <t>Thu nhập trên cổ phiếu</t>
  </si>
  <si>
    <t>Cổ tức trên mỗi cổ phiếu</t>
  </si>
  <si>
    <t xml:space="preserve"> - Lãi(-), lỗ(+) chênh lệch tỷ giá hối đoái chưa thực hiện</t>
  </si>
  <si>
    <t xml:space="preserve"> - Lãi tiền gửi, tiền cho vay</t>
  </si>
  <si>
    <t>Ban hành theo QĐ số 15/2006/QĐ - BTC ngày 20/03/2006 của Bộ trưởng BTC</t>
  </si>
  <si>
    <t xml:space="preserve">Địa chỉ: Thị trấn Phả Lại - Huyện Chí Linh </t>
  </si>
  <si>
    <t>1. Doanh thu bán hàng và cung cấp dịch vụ</t>
  </si>
  <si>
    <t>2. Các khoản giảm trừ</t>
  </si>
  <si>
    <t>3. Doanh thu thuần về bán hàng và cung cấp dịch vụ (10 = 01 - 02)</t>
  </si>
  <si>
    <t>4. Giá vốn hàng bán</t>
  </si>
  <si>
    <t>5. Lợi nhuận gộp về bán hàng và cung cấp dịch vụ (20 = 10 - 11)</t>
  </si>
  <si>
    <t>6. Doanh thu hoạt động tài chính</t>
  </si>
  <si>
    <t>7. Chi phí tài chính</t>
  </si>
  <si>
    <t>Trong đó: Chi phí lãi vay</t>
  </si>
  <si>
    <t>8. Chi phí bán hàng</t>
  </si>
  <si>
    <t>9. Chi phí quản lý doanh nghiệp</t>
  </si>
  <si>
    <t>10. Lợi nhuận thuần từ hoạt động kinh doanh [30 = 20 + (21-22) - (24+25)]</t>
  </si>
  <si>
    <t>11. Thu nhập khác</t>
  </si>
  <si>
    <t>12. Chi phí khác</t>
  </si>
  <si>
    <t>13. Lợi nhuận khác (40 = 31 - 32)</t>
  </si>
  <si>
    <t>14. Tổng lợi nhuận trước thuế (50 = 30+40)</t>
  </si>
  <si>
    <t>15. Chi phí thuế TNDN hiện hành</t>
  </si>
  <si>
    <t>16. Chi phí thuế TNDN hoãn lại</t>
  </si>
  <si>
    <t>17. Lợi nhuận sau thuế thu nhập doanh nghiệp (60 = 50 - 51 - 52)</t>
  </si>
  <si>
    <t>18. Lãi cơ bản trên cổ phiếu (*)</t>
  </si>
  <si>
    <t>Nguyễn Khắc Sơn</t>
  </si>
  <si>
    <t>BÁO CÁO KẾT QUẢ HOẠT ĐỘNG KINH DOANH</t>
  </si>
  <si>
    <t xml:space="preserve">CÔNG TY CỔ PHẦN NHIỆT ĐIỆN PHẢ LẠI </t>
  </si>
  <si>
    <t>NGƯỜI LẬP BIỂU</t>
  </si>
  <si>
    <t>Chỉ tiêu</t>
  </si>
  <si>
    <t>Mã số</t>
  </si>
  <si>
    <t>Thuyết minh</t>
  </si>
  <si>
    <t>Mẫu số B 01-DN</t>
  </si>
  <si>
    <t>Ban hành theo QĐ số 15/2006/QĐ - BTC 
Ngày 20/03/2006  của Bộ trưởng BTC</t>
  </si>
  <si>
    <t>Địa chỉ :Thị trấn Phả Lại - Huyện Chí Linh</t>
  </si>
  <si>
    <t>Thuyết
minh</t>
  </si>
  <si>
    <t>Số  đầu năm</t>
  </si>
  <si>
    <t>A- Tài sản ngắn hạn(100=110+120+130+140+150)</t>
  </si>
  <si>
    <t>I- Tiền và các khoản tương đương tiền</t>
  </si>
  <si>
    <t xml:space="preserve">     1. Tiền</t>
  </si>
  <si>
    <t xml:space="preserve">     2. Các khoản tương đương tiền</t>
  </si>
  <si>
    <t>II- Các khoản đầu tư tài chính ngắn hạn</t>
  </si>
  <si>
    <t xml:space="preserve">     1. Đầu tư ngắn hạn</t>
  </si>
  <si>
    <t xml:space="preserve">     2. Dự phòng giảm giá đầu tư ngắn hạn (*) (2)</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</si>
  <si>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</si>
  <si>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</si>
  <si>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</si>
  <si>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</si>
  <si>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</si>
  <si>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</si>
  <si>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 xml:space="preserve">     6. Dự phòng phải thu ngắn hạn khó đòi (*)</t>
  </si>
  <si>
    <t>IV- Hàng tồn kho</t>
  </si>
  <si>
    <t xml:space="preserve">     1. Hàng tồn kho</t>
  </si>
  <si>
    <t xml:space="preserve">     2. Dự phòng giảm giá hàng tồn kho (*)</t>
  </si>
  <si>
    <t>V- Tài sản ngắn hạn khác</t>
  </si>
  <si>
    <t xml:space="preserve">     1. Chi phí trả trước ngắn hạn</t>
  </si>
  <si>
    <t xml:space="preserve">     2. Thuế GTGT được khấu trừ</t>
  </si>
  <si>
    <t xml:space="preserve">     3. Thuế và các khoản khác phải thu Nhà nước</t>
  </si>
  <si>
    <t xml:space="preserve">     5. Tài sản ngắn hạn khác</t>
  </si>
  <si>
    <t>B- Tài sản dài hạn(200=210+220+240+250+260)</t>
  </si>
  <si>
    <t>I. Các khoản phải thu dài hạn</t>
  </si>
  <si>
    <t xml:space="preserve">     1. Phải thu dài hạn của khách hàng</t>
  </si>
  <si>
    <t xml:space="preserve">     2. Vốn kinh doanh ở đơn vị trực thuộc</t>
  </si>
  <si>
    <t xml:space="preserve">     3. Phải thu dài hạn nội bộ</t>
  </si>
  <si>
    <t xml:space="preserve">     4. Phải thu dài hạn khác</t>
  </si>
  <si>
    <t xml:space="preserve">     5. Dự phòng phải thu dài hạn khó đòi (*)</t>
  </si>
  <si>
    <t>II. Tài sản cố định</t>
  </si>
  <si>
    <t xml:space="preserve">     1. Tài sản cố định hữu hình</t>
  </si>
  <si>
    <t xml:space="preserve">          - Nguyên giá</t>
  </si>
  <si>
    <t xml:space="preserve">          - Giá trị hao mòn luỹ kế (*)</t>
  </si>
  <si>
    <t xml:space="preserve">     2. Tài sản cố định thuê tài chính</t>
  </si>
  <si>
    <t xml:space="preserve">     3. Tài sản cố định vô hình</t>
  </si>
  <si>
    <t xml:space="preserve">     4. Chi phí xây dựng cơ bản dở dang</t>
  </si>
  <si>
    <t>III. Bất động sản đầu tư</t>
  </si>
  <si>
    <t>IV. Các khoản đầu tư tài chính dài hạn</t>
  </si>
  <si>
    <t xml:space="preserve">     1. Đầu tư vào công ty con</t>
  </si>
  <si>
    <t xml:space="preserve">     2. Đầu tư vào công ty liên kết, liên doanh</t>
  </si>
  <si>
    <t xml:space="preserve">     3. Đầu tư dài hạn khác</t>
  </si>
  <si>
    <t xml:space="preserve">     4. Dự phòng giảm giá đầu tư tài chính dài hạn (*)</t>
  </si>
  <si>
    <t>V. Tài sản dài hạn khác</t>
  </si>
  <si>
    <t xml:space="preserve">     1. Chi phí trả trước dài hạn</t>
  </si>
  <si>
    <t xml:space="preserve">     2. Tài sản thuế thu nhập hoãn lại</t>
  </si>
  <si>
    <t xml:space="preserve">     3. Tài sản dài hạn khác</t>
  </si>
  <si>
    <t>Nguồn vốn</t>
  </si>
  <si>
    <t>A- Nợ phải trả(300=310+330)</t>
  </si>
  <si>
    <t>I- Nợ ngắn hạn</t>
  </si>
  <si>
    <t xml:space="preserve">     1. Vay và nợ ngắn hạn</t>
  </si>
  <si>
    <t xml:space="preserve">     2. Phải trả người bán</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</si>
  <si>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</si>
  <si>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</si>
  <si>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</si>
  <si>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</si>
  <si>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</si>
  <si>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Phải trả theo tiến độ kế hoạch hợp đồng xây dựng</t>
  </si>
  <si>
    <t xml:space="preserve">     9. Các khoản phải trả, phải nộp ngắn hạn khác</t>
  </si>
  <si>
    <t xml:space="preserve">     10. Dự phòng phải trả ngắn hạn</t>
  </si>
  <si>
    <t>II- Nợ dài hạn</t>
  </si>
  <si>
    <t xml:space="preserve">     1. Phải trả dài hạn người bán</t>
  </si>
  <si>
    <t xml:space="preserve">     2. Phải trả dài hạn nội bộ</t>
  </si>
  <si>
    <t xml:space="preserve">     3. Phải trả dài hạn khác</t>
  </si>
  <si>
    <t xml:space="preserve">     4. Vay và nợ dài hạn</t>
  </si>
  <si>
    <t xml:space="preserve">     5. Thuế thu nhập hoãn lại phải trả</t>
  </si>
  <si>
    <t xml:space="preserve">     6. Dự phòng trợ cấp mất việc làm</t>
  </si>
  <si>
    <t xml:space="preserve">     7. Dự phòng phải trả dài hạn</t>
  </si>
  <si>
    <t>B- Vốn chủ sở hữu (400=410+430)</t>
  </si>
  <si>
    <t>I- Vốn chủ sở hữu</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</si>
  <si>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</si>
  <si>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</si>
  <si>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</si>
  <si>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</si>
  <si>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</si>
  <si>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</si>
  <si>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</si>
  <si>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</si>
  <si>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</si>
  <si>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</si>
  <si>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</si>
  <si>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II- Nguồn kinh phí và quỹ khác</t>
  </si>
  <si>
    <t xml:space="preserve">     1. Quỹ khen thưởng, phúc lợi</t>
  </si>
  <si>
    <t xml:space="preserve">     2. Nguồn kinh phí</t>
  </si>
  <si>
    <t xml:space="preserve">     3. Nguồn kinh phí đã hình thành TSCĐ</t>
  </si>
  <si>
    <t xml:space="preserve">     1. Tài sản thuê ngoài</t>
  </si>
  <si>
    <t xml:space="preserve">     2. Vật tư hàng hóa nhận giữ hộ, nhận gia công</t>
  </si>
  <si>
    <t xml:space="preserve">     3. Hàng hóa nhận bán hộ, nhận ký gửi, ký cược</t>
  </si>
  <si>
    <t xml:space="preserve">          3.1 Các thiết bị đầu cuối viễn thông công cộng nhận bán hộ</t>
  </si>
  <si>
    <t xml:space="preserve">          3.2 Hàng hóa nhận bán hộ, ký gửi</t>
  </si>
  <si>
    <t xml:space="preserve">     4. Nợ khó đòi đã xử lý</t>
  </si>
  <si>
    <t xml:space="preserve">     5. Ngoại tệ các loại</t>
  </si>
  <si>
    <t xml:space="preserve">     6. Dự toán chi sự nghiệp, dự án</t>
  </si>
  <si>
    <t>BẢNG CÂN ĐỐI KẾ TOÁN</t>
  </si>
  <si>
    <t>Cộng tài sản</t>
  </si>
  <si>
    <t>Cộng nguồn vốn</t>
  </si>
  <si>
    <t>CÁC CHỈ TIÊU NGOÀI BẢNG CÂN ĐỐI KẾ TOÁN</t>
  </si>
  <si>
    <t>V.10</t>
  </si>
  <si>
    <t>V.11</t>
  </si>
  <si>
    <t>V.12</t>
  </si>
  <si>
    <t>V.13</t>
  </si>
  <si>
    <t>V.14</t>
  </si>
  <si>
    <t>V.21</t>
  </si>
  <si>
    <t>V.15</t>
  </si>
  <si>
    <t>V.16</t>
  </si>
  <si>
    <t>V.17</t>
  </si>
  <si>
    <t>* Lý do trích thêm hoặc hoàn nhập dự phòng giảm giá hàng tồn kho:</t>
  </si>
  <si>
    <t xml:space="preserve">* Giá trị trích thêm dự phòng giảm giá hàng tồn kho trong kỳ: </t>
  </si>
  <si>
    <t>Lê Thế Sơn</t>
  </si>
  <si>
    <t xml:space="preserve">                      Nguyễn Khắc Sơn</t>
  </si>
  <si>
    <t>V.18</t>
  </si>
  <si>
    <t>V.19</t>
  </si>
  <si>
    <t>V.20</t>
  </si>
  <si>
    <t>V.22</t>
  </si>
  <si>
    <t>V.23</t>
  </si>
  <si>
    <t>VI.25</t>
  </si>
  <si>
    <t>VI.27</t>
  </si>
  <si>
    <t>VI.26</t>
  </si>
  <si>
    <t>VI.28</t>
  </si>
  <si>
    <t>VI.30</t>
  </si>
  <si>
    <t xml:space="preserve">   Cộng</t>
  </si>
  <si>
    <t xml:space="preserve"> - Công cụ dụng cụ chưa phân bổ </t>
  </si>
  <si>
    <t>- Thuế thu nhập cá nhân</t>
  </si>
  <si>
    <t>- Thuế nhà đất, tiền thuê đất</t>
  </si>
  <si>
    <t>- Các khoản phí, lệ phí, các khoản khác</t>
  </si>
  <si>
    <t xml:space="preserve"> 15- Các khoản vay và nợ ngắn hạn</t>
  </si>
  <si>
    <t xml:space="preserve"> - Chi phí sửa chữa lớn TSCĐ</t>
  </si>
  <si>
    <t xml:space="preserve">    - Phải trả về cổ phần hoá</t>
  </si>
  <si>
    <t xml:space="preserve">    - Nhận ký quỹ, ký cược ngắn hạn</t>
  </si>
  <si>
    <t xml:space="preserve"> a- Vay dài hạn</t>
  </si>
  <si>
    <t xml:space="preserve">   - Vay ngân hàng</t>
  </si>
  <si>
    <t xml:space="preserve"> b- Nợ dài hạn</t>
  </si>
  <si>
    <t xml:space="preserve">   - Thuê tài chính</t>
  </si>
  <si>
    <t xml:space="preserve">   - Nợ dài hạn khác</t>
  </si>
  <si>
    <t xml:space="preserve"> 21- Tài sản thuế thu nhập hoãn lại và thuế thu nhập hoãn lại phải trả</t>
  </si>
  <si>
    <t xml:space="preserve"> 22- Vốn chủ sở hữu</t>
  </si>
  <si>
    <t xml:space="preserve"> - Vốn góp của các đối tượng khác</t>
  </si>
  <si>
    <t>Địa chỉ: Phả Lại, Chí Linh, Hải Dương</t>
  </si>
  <si>
    <t>1- Hình thức sở hữu vốn:</t>
  </si>
  <si>
    <t>2- Lĩnh vực kinh doanh:</t>
  </si>
  <si>
    <t>2- Đơn vị tiền tệ sử dụng trong kế toán:</t>
  </si>
  <si>
    <t>Đồng Việt Nam</t>
  </si>
  <si>
    <t>Theo giá gốc</t>
  </si>
  <si>
    <r>
      <t xml:space="preserve"> - Phương pháp xác định giá trị hàng tồn kho cuối kỳ:</t>
    </r>
    <r>
      <rPr>
        <i/>
        <sz val="12"/>
        <color indexed="8"/>
        <rFont val="Times New Roman"/>
        <family val="1"/>
      </rPr>
      <t xml:space="preserve"> Bình quân gia quyền</t>
    </r>
  </si>
  <si>
    <r>
      <t xml:space="preserve"> - Phương pháp hạch toán hàng tồn kho (kê khai thường xuyên hay kiểm kê định kỳ): </t>
    </r>
    <r>
      <rPr>
        <i/>
        <sz val="12"/>
        <color indexed="8"/>
        <rFont val="Times New Roman"/>
        <family val="1"/>
      </rPr>
      <t>Kê khai thường xuyên</t>
    </r>
  </si>
  <si>
    <t xml:space="preserve"> Nguyên tắc kế toán hoạt động liên doanh dưới hình thức: Hoạt động kinh doanh đồng kiểm soát và tài sản đồng kiểm soát; Cơ sở KD đồng kiểm soát.</t>
  </si>
  <si>
    <t>* Các cam kết về việc mua, bán TSCĐ hữu hình có giá trị lớn chưa thực hiện:</t>
  </si>
  <si>
    <t xml:space="preserve"> - Chi phí sửa chữa lớn dở dang</t>
  </si>
  <si>
    <t>(…)</t>
  </si>
  <si>
    <t>Mẫu số B 09 – DN</t>
  </si>
  <si>
    <t>I- Đặc điểm hoạt động của doanh nghiệp</t>
  </si>
  <si>
    <t>- Nguyên tắc ghi nhận nguyên giá TSCĐ thuê tài chính;</t>
  </si>
  <si>
    <t>- Nguyên tắc và phương pháp khấu hao TSCĐ thuê tài chính.</t>
  </si>
  <si>
    <t>- Nguyên tắc ghi nhận bất động sản đầu tư;</t>
  </si>
  <si>
    <t>- Nguyên tắc và phương pháp khấu hao bất động sản đầu tư.</t>
  </si>
  <si>
    <t>- Nguyên tắc vốn hóa các khoản chi phí đi vay;</t>
  </si>
  <si>
    <t>- Tỷ lệ vốn hóa chi phí đi vay được sử dụng để xác định chi phí đi vay được vốn hóa trong kỳ;</t>
  </si>
  <si>
    <t>- Nguyên tắc vốn hóa các khoản chi phí khác:</t>
  </si>
  <si>
    <t>+ Chi phí trả trước;</t>
  </si>
  <si>
    <t>+ Chi phí khác.</t>
  </si>
  <si>
    <t>- Phương pháp phân bổ chi phí trả trước ;</t>
  </si>
  <si>
    <t>- Phương pháp phân bổ lợi thế thương mại.</t>
  </si>
  <si>
    <t>- Nguyên tắc ghi nhận các khoản đầu tư vào công ty con, công ty liên kết;</t>
  </si>
  <si>
    <t>- Nguyên tắc ghi nhận các khoản đầu tư chứng khoán ngắn hạn, dài hạn;</t>
  </si>
  <si>
    <t>- Nguyên tắc ghi nhận các khoản đầu tư ngắn hạn, dài hạn khác;</t>
  </si>
  <si>
    <t>- Phương pháp lập dự phòng giảm giá đầu tư chứng khoán ngắn hạn, dài hạn.</t>
  </si>
  <si>
    <t>Năm nay</t>
  </si>
  <si>
    <t>Năm trước</t>
  </si>
  <si>
    <t xml:space="preserve">   - Tiền mặt</t>
  </si>
  <si>
    <t xml:space="preserve">   - Tiền gửi ngân hàng</t>
  </si>
  <si>
    <t xml:space="preserve">   - Tiền đang chuyển</t>
  </si>
  <si>
    <t xml:space="preserve">      ...</t>
  </si>
  <si>
    <t xml:space="preserve">     (…)</t>
  </si>
  <si>
    <t xml:space="preserve">       ...</t>
  </si>
  <si>
    <t>Cộng</t>
  </si>
  <si>
    <t>* Giá trị hàng tồn kho dùng để thế chấp cho các khoản nợ:……....</t>
  </si>
  <si>
    <t xml:space="preserve">  - Thuế GTGT còn được khấu trừ</t>
  </si>
  <si>
    <t xml:space="preserve">     ...</t>
  </si>
  <si>
    <t xml:space="preserve">  - Các khoản thuế nộp thừa cho Nhà nước:</t>
  </si>
  <si>
    <t xml:space="preserve">               + Thuế thu nhập doanh nghiệp</t>
  </si>
  <si>
    <t xml:space="preserve">               + …………………</t>
  </si>
  <si>
    <t xml:space="preserve">  - Phải thu dài hạn khách hàng</t>
  </si>
  <si>
    <t xml:space="preserve">  - Phải thu nội bộ dài hạn</t>
  </si>
  <si>
    <t xml:space="preserve">       + Vốn kinh doanh ở các đơn vị trực thuộc</t>
  </si>
  <si>
    <t xml:space="preserve">       + Cho vay nội bộ </t>
  </si>
  <si>
    <t xml:space="preserve">       + Phải thu nội bộ khác   </t>
  </si>
  <si>
    <t>- Phải thu dài hạn khác</t>
  </si>
  <si>
    <t>- Dự phòng phải thu dài hạn khó đòi</t>
  </si>
  <si>
    <t xml:space="preserve">    (…)</t>
  </si>
  <si>
    <t>- Giá trị thuần của các khoản phải thu dài hạn</t>
  </si>
  <si>
    <t xml:space="preserve">                                             Cộng</t>
  </si>
  <si>
    <t xml:space="preserve">      …</t>
  </si>
  <si>
    <t xml:space="preserve">       …</t>
  </si>
  <si>
    <t>Khoản mục</t>
  </si>
  <si>
    <t>Nhà cửa</t>
  </si>
  <si>
    <t>Máy móc thiết bị</t>
  </si>
  <si>
    <t>Phương tiện vận tải truyền dẫn</t>
  </si>
  <si>
    <t>Thiết bị dụng cụ quản lý</t>
  </si>
  <si>
    <t>TSCĐ khác</t>
  </si>
  <si>
    <t>Tổng cộng</t>
  </si>
  <si>
    <t>- Đầu tư XDCB hoàn thành</t>
  </si>
  <si>
    <t>- Tăng khác</t>
  </si>
  <si>
    <t>- Thanh lý, nhượng bán</t>
  </si>
  <si>
    <t>- Chuyển sang bất động sản đầu tư</t>
  </si>
  <si>
    <t>Quyền sử dụng đất</t>
  </si>
  <si>
    <t xml:space="preserve">Bản quyền, bằng </t>
  </si>
  <si>
    <t>sáng chế</t>
  </si>
  <si>
    <t xml:space="preserve">Nhãn hiệu </t>
  </si>
  <si>
    <t>hàng hoá</t>
  </si>
  <si>
    <t xml:space="preserve">Phần mềm máy </t>
  </si>
  <si>
    <t>vi tính</t>
  </si>
  <si>
    <t>TSCĐ vô hình khác</t>
  </si>
  <si>
    <t>- Tạo ra từ nội bộ doanh nghiệp</t>
  </si>
  <si>
    <t>- Tăng do hợp nhất kinh doanh</t>
  </si>
  <si>
    <t xml:space="preserve">   </t>
  </si>
  <si>
    <t>- Chi phí XDCB dở dang</t>
  </si>
  <si>
    <t xml:space="preserve">         ...</t>
  </si>
  <si>
    <t>Trong đó: Những công trình lớn:</t>
  </si>
  <si>
    <t>11.1- Đầu tư tài chính ngắn hạn:</t>
  </si>
  <si>
    <t xml:space="preserve"> - Đầu tư chứng khoán ngắn hạn:</t>
  </si>
  <si>
    <t xml:space="preserve">        + Chứng khoán ngắn hạn là tương đương tiền</t>
  </si>
  <si>
    <t xml:space="preserve">        + Chứng khoán đầu tư ngắn hạn khác</t>
  </si>
  <si>
    <t xml:space="preserve">        + Dự phòng giảm giá chứng khoán đầu tư ngắn hạn</t>
  </si>
  <si>
    <t xml:space="preserve">- Đầu tư ngắn hạn khác      </t>
  </si>
  <si>
    <t>- Giá trị thuần của đầu tư tài chính ngắn hạn</t>
  </si>
  <si>
    <t xml:space="preserve">                                             </t>
  </si>
  <si>
    <t>11.2- Đầu tư tài chính dài hạn:</t>
  </si>
  <si>
    <t>...</t>
  </si>
  <si>
    <t xml:space="preserve">       (…)</t>
  </si>
  <si>
    <t>16- Thuế và các khoản phải nộp nhà nước</t>
  </si>
  <si>
    <t>- Thuế GTGT</t>
  </si>
  <si>
    <t>- Thuế xuất, nhập khẩu</t>
  </si>
  <si>
    <t>- Thuế TNDN</t>
  </si>
  <si>
    <t>- Thuế tài nguyên</t>
  </si>
  <si>
    <t>- Các loại thuế khác</t>
  </si>
  <si>
    <t xml:space="preserve">17- Chi phí phải trả </t>
  </si>
  <si>
    <t xml:space="preserve">    - Tài sản thừa chờ xử lý</t>
  </si>
  <si>
    <t xml:space="preserve">    - Bảo hiểm y tế</t>
  </si>
  <si>
    <t xml:space="preserve">    - Bảo hiểm xã hội</t>
  </si>
  <si>
    <t xml:space="preserve">    - Kinh phí công đoàn</t>
  </si>
  <si>
    <t xml:space="preserve">    - Doanh thu chưa thực hiện</t>
  </si>
  <si>
    <r>
      <t xml:space="preserve">                                           </t>
    </r>
    <r>
      <rPr>
        <b/>
        <sz val="12"/>
        <color indexed="8"/>
        <rFont val="Times New Roman"/>
        <family val="1"/>
      </rPr>
      <t>Cộng</t>
    </r>
  </si>
  <si>
    <t xml:space="preserve"> 20- Các khoản vay và nợ dài hạn</t>
  </si>
  <si>
    <t>20.1- Vay dài hạn</t>
  </si>
  <si>
    <t>- Vay ngân hàng</t>
  </si>
  <si>
    <t>- Vay đối tượng khác</t>
  </si>
  <si>
    <t>20.2- Nợ dài hạn</t>
  </si>
  <si>
    <t>- Thuê tài chính</t>
  </si>
  <si>
    <t>- Nợ dài hạn khác</t>
  </si>
  <si>
    <t xml:space="preserve">* Giá trị trái phiếu có thể chuyển đổi </t>
  </si>
  <si>
    <t>* Thời hạn thanh toán trái phiếu</t>
  </si>
  <si>
    <t xml:space="preserve">   20.3- Các khoản nợ thuê tài chính</t>
  </si>
  <si>
    <t>Tổng số</t>
  </si>
  <si>
    <t xml:space="preserve">     - Vốn đầu tư của chủ sở hữu</t>
  </si>
  <si>
    <t xml:space="preserve">     - Cổ tức, lợi nhuận đã chia</t>
  </si>
  <si>
    <r>
      <t xml:space="preserve"> </t>
    </r>
    <r>
      <rPr>
        <b/>
        <sz val="12"/>
        <color indexed="8"/>
        <rFont val="Times New Roman"/>
        <family val="1"/>
      </rPr>
      <t>Cộng</t>
    </r>
  </si>
  <si>
    <t>19- Phải trả dài hạn nội bộ</t>
  </si>
  <si>
    <r>
      <t xml:space="preserve">1- Nguyên tắc xác định các khoản tiền: tiền mặt, tiền gửi ngân hàng, tiền đang chuyển gồm: </t>
    </r>
    <r>
      <rPr>
        <i/>
        <sz val="12"/>
        <rFont val="Times New Roman"/>
        <family val="1"/>
      </rPr>
      <t xml:space="preserve"> Theo nguyên tắc giá gốc</t>
    </r>
  </si>
  <si>
    <t xml:space="preserve">  + Dự án tro bay</t>
  </si>
  <si>
    <t xml:space="preserve">  + Báo cáo NCKT và tiền KT nâng cấp PL 1</t>
  </si>
  <si>
    <t xml:space="preserve"> - Quỹ đầu tư phát triển dùng để bổ sung vốn kinh doanh</t>
  </si>
  <si>
    <t xml:space="preserve"> - Quỹ dự phòng tài chính dùng để bù đáp những tổn thất, thiệt hại trong kinh doanh</t>
  </si>
  <si>
    <t>KẾ TOÁN TRƯỞNG</t>
  </si>
  <si>
    <t>NGƯỜI LẬP</t>
  </si>
  <si>
    <t>Số dư cuối kỳ</t>
  </si>
  <si>
    <t>CÔNG TY CỔ PHẦN NHIỆT ĐIỆN PHẢ LẠI</t>
  </si>
  <si>
    <t>GIÁM ĐỐC</t>
  </si>
  <si>
    <t>- Tại ngày cuối kỳ</t>
  </si>
  <si>
    <t>- Tại ngày cuối ky</t>
  </si>
  <si>
    <t xml:space="preserve">               + Vốn góp đầu kỳ</t>
  </si>
  <si>
    <t xml:space="preserve">               + Vốn góp tăng trong kỳ</t>
  </si>
  <si>
    <t xml:space="preserve">               + Vốn góp giảm trong kỳ</t>
  </si>
  <si>
    <t xml:space="preserve">               + Vốn góp cuối kỳ</t>
  </si>
  <si>
    <t>Ban hành theo QĐ số 15/2006/QĐ-BTC ngày 20/03/2006 của Bộ trưởng BTC</t>
  </si>
  <si>
    <t>Công ty cổ phần</t>
  </si>
  <si>
    <t>Sản xuất công nghiệp và dịch vụ</t>
  </si>
  <si>
    <t>II- Kỳ kế toán, đơn vị tiền tệ sử dụng trong kế toán</t>
  </si>
  <si>
    <t>III- Chuẩn mực và Chế độ kế toán áp dụng</t>
  </si>
  <si>
    <r>
      <t xml:space="preserve">2- Tuyên bố về việc tuân thủ Chuẩn mực kế toán và chế độ kế toán: </t>
    </r>
    <r>
      <rPr>
        <i/>
        <sz val="12"/>
        <rFont val="Times New Roman"/>
        <family val="1"/>
      </rPr>
      <t xml:space="preserve"> Báo cáo tài chính này được lập và trình bày phù hợp với các Chuẩn mực và Chế độ kế toán Việt Nam.</t>
    </r>
  </si>
  <si>
    <t>IV- Các chính sách kế toán áp dụng</t>
  </si>
  <si>
    <t>2- Nguyên tắc ghi nhận hàng tồn kho</t>
  </si>
  <si>
    <r>
      <t xml:space="preserve"> - Lập dự phòng giảm giá hàng tồn kho:  </t>
    </r>
    <r>
      <rPr>
        <i/>
        <sz val="12"/>
        <color indexed="8"/>
        <rFont val="Times New Roman"/>
        <family val="1"/>
      </rPr>
      <t>Trên cơ sở chênh lệch giữa giá gốc và giá trị thuần có thể thực hiện được.</t>
    </r>
  </si>
  <si>
    <t>Theo phương pháp đường thẳng</t>
  </si>
  <si>
    <t>4- Nguyên tắc ghi nhận và khấu hao bất động sản đầu tư:</t>
  </si>
  <si>
    <t>3- Nguyên tắc ghi nhận và khấu hao TSCĐ:</t>
  </si>
  <si>
    <t xml:space="preserve"> - Nguyên tắc ghi nhận bất động sản đầu tư</t>
  </si>
  <si>
    <t xml:space="preserve"> - Phương pháp khấu hao bất động sản đầu tư:</t>
  </si>
  <si>
    <t>6- Nguyên tác ghi nhận và vốn hoá các khoản chi phí đi vay:</t>
  </si>
  <si>
    <t>7-  Nguyên tắc ghi nhận và vốn hoá các khoản chi phí khác</t>
  </si>
  <si>
    <t>8- Nguyên tắc ghi nhận chi phí phải trả</t>
  </si>
  <si>
    <t>9- Nguyên tắc và phương pháp ghi nhận các khoản dự phòng phải trả</t>
  </si>
  <si>
    <t>10- Nguyên tắc ghi nhận vốn chủ sở hữu:</t>
  </si>
  <si>
    <t>11- Nguyên tắc và phương pháp ghi nhận doanh thu:</t>
  </si>
  <si>
    <r>
      <t xml:space="preserve"> - Doanh thu hoạt động tài chính: </t>
    </r>
    <r>
      <rPr>
        <i/>
        <sz val="12"/>
        <color indexed="8"/>
        <rFont val="Times New Roman"/>
        <family val="1"/>
      </rPr>
      <t xml:space="preserve">Tuân thủ các điều kiện của chuẩn mực số 14. </t>
    </r>
  </si>
  <si>
    <r>
      <t xml:space="preserve">12- Nguyên tắc và phương pháp ghi nhận chi phí tài chính: </t>
    </r>
    <r>
      <rPr>
        <i/>
        <sz val="12"/>
        <color indexed="8"/>
        <rFont val="Times New Roman"/>
        <family val="1"/>
      </rPr>
      <t>Chi phí tài chính trong báo cáo KQKD là tổng chi phí tài chính phát sinh (không bù trừ với doanh thu tài chính)</t>
    </r>
  </si>
  <si>
    <t>15- Các nguyên tắc và phương pháp kế toán khác</t>
  </si>
  <si>
    <t>V- Thông tin bổ sung cho các khoản mục trình bày trong Bảng cân đối kế toán</t>
  </si>
  <si>
    <t xml:space="preserve">01- Tiền </t>
  </si>
  <si>
    <t>Đầu năm</t>
  </si>
  <si>
    <t>Cuối kỳ</t>
  </si>
  <si>
    <t>02- Các khoản đầu tư tài chính ngắn hạn</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</si>
  <si>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</si>
  <si>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</si>
  <si>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</si>
  <si>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</si>
  <si>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</si>
  <si>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</si>
  <si>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bất động sản</t>
  </si>
  <si>
    <r>
      <t xml:space="preserve">                            </t>
    </r>
    <r>
      <rPr>
        <b/>
        <sz val="12"/>
        <color indexed="8"/>
        <rFont val="Times New Roman"/>
        <family val="1"/>
      </rPr>
      <t>Cộng giá gốc hàng tồn kho</t>
    </r>
  </si>
  <si>
    <t>05- Các khoản thuế phải thu</t>
  </si>
  <si>
    <t>06- Các khoản phải thu dài hạn nội bộ:</t>
  </si>
  <si>
    <t>07- Các khoản phải thu dài hạn khác</t>
  </si>
  <si>
    <t xml:space="preserve">       08 - Tăng, giảm tài sản cố định hữu hình:</t>
  </si>
  <si>
    <t xml:space="preserve">  11- Chi phí xây dựng cơ bản dở dang:</t>
  </si>
  <si>
    <t xml:space="preserve"> 12- Tăng, giảm bất động sản đầu tư:</t>
  </si>
  <si>
    <t xml:space="preserve"> 13- Đầu tư dài hạn khác</t>
  </si>
  <si>
    <t xml:space="preserve"> 14- Chi phí trả trước dài hạn</t>
  </si>
  <si>
    <t>22.b- Chi tiết vốn đầu tư của chủ sở hữu</t>
  </si>
  <si>
    <t>22.c- Các giao dịch về vốn với các chủ sở hữu và phân phối cổ tức, lợi nhuận</t>
  </si>
  <si>
    <t>22.d - Cổ tức</t>
  </si>
  <si>
    <t>22.đ - Cổ phiếu</t>
  </si>
  <si>
    <t xml:space="preserve"> - Số lượng cổ phiếu đã bán ra công chúng</t>
  </si>
  <si>
    <t xml:space="preserve">     + Cổ phiếu phổ thông</t>
  </si>
  <si>
    <t xml:space="preserve"> - Số lượng cổ phiếu được mua lại</t>
  </si>
  <si>
    <t xml:space="preserve">     + Cổ phiếu ưu đãi</t>
  </si>
  <si>
    <t xml:space="preserve"> - Số lượng cổ phiếu đăng ký phát hành</t>
  </si>
  <si>
    <t xml:space="preserve"> * Mệnh giá cổ phiếu đang lưu hành: 10.000 đ/cp</t>
  </si>
  <si>
    <t>22.e -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</si>
  <si>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</si>
  <si>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</si>
  <si>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</si>
  <si>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</si>
  <si>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22.g- Thu nhập và chi phí, lãi hoặc lỗ được ghi nhận trực tiếp vào Vốn chủ sở hữu theo quy định của các chuẩn mực kế toán cụ thể</t>
  </si>
  <si>
    <t>23- Nguồn kinh phí</t>
  </si>
  <si>
    <t>24- Tài sản thuê ngoài</t>
  </si>
  <si>
    <t>VI- Thông tin bổ sung cho các khoản mục trình bày trong Báo cáo kết qủa hoạt động kinh doanh</t>
  </si>
  <si>
    <t>(Đơn vị tính : đồng)</t>
  </si>
  <si>
    <t>25- Tổng doanh thu bán hàng và cung cấp dịch vụ</t>
  </si>
  <si>
    <t xml:space="preserve">           (mã số 01)</t>
  </si>
  <si>
    <t xml:space="preserve">Trong đó:  </t>
  </si>
  <si>
    <t>26- Các khoản giám trừ doanh thu (mã số 02)</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</si>
  <si>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</si>
  <si>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</si>
  <si>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</si>
  <si>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</si>
  <si>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</si>
  <si>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trị còn lại, chi  phí nhượng bán, thanh lý của bất động sản đầu tư</t>
  </si>
  <si>
    <t xml:space="preserve"> - Chi phí kinh doanh bất động sản đầu tư</t>
  </si>
  <si>
    <t>29- Doanh thu hoạt động tài chính (mã số 21)</t>
  </si>
  <si>
    <t xml:space="preserve"> - Lãi đầu tư trái phiếu, kỳ phiếu</t>
  </si>
  <si>
    <t xml:space="preserve"> - Doanh thu hoạt động tài chính khác</t>
  </si>
  <si>
    <t xml:space="preserve"> - Doanh thu bán hàng</t>
  </si>
  <si>
    <t xml:space="preserve">     + Sản xuất điện</t>
  </si>
  <si>
    <t xml:space="preserve">     + Sản xuất khác</t>
  </si>
  <si>
    <t>30- Chi phí tài chính (mã số 22)</t>
  </si>
  <si>
    <t xml:space="preserve"> - Lãi tiền vay</t>
  </si>
  <si>
    <t xml:space="preserve"> - Chi phí tài chính khác</t>
  </si>
  <si>
    <t>33 -Chi phí sản xuất kinh doanh theo yếu tố</t>
  </si>
  <si>
    <t xml:space="preserve"> - Nguyên nhiên vật liệu</t>
  </si>
  <si>
    <t xml:space="preserve"> -Chi phí khấu hao tài sản cố định</t>
  </si>
  <si>
    <t xml:space="preserve"> - Chi phí dịch vụ mua ngoài</t>
  </si>
  <si>
    <t xml:space="preserve"> -Chi phí khác bằng tiền</t>
  </si>
  <si>
    <t>VII- Thông tin bổ sung cho các khoản mục trình bày trong Báo lưu chuyển tiền tệ</t>
  </si>
  <si>
    <t>Kỳ này</t>
  </si>
  <si>
    <t>b- Mua và thanh lý công ty con</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</si>
  <si>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</si>
  <si>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</si>
  <si>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</si>
  <si>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</si>
  <si>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</si>
  <si>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6- Thông tin về hoạt động liên tục</t>
  </si>
  <si>
    <t>1- Kỳ kế toán năm:</t>
  </si>
  <si>
    <t xml:space="preserve">    - TK13881</t>
  </si>
  <si>
    <t>I- Nguyên giá TSCĐ hữu hình</t>
  </si>
  <si>
    <t>2-Luỹ kế tăng từ đầu năm</t>
  </si>
  <si>
    <t>3-Luỹ kế giảm từ đầu năm</t>
  </si>
  <si>
    <t>II- Giá trị hao mòn lũy kế</t>
  </si>
  <si>
    <t>1-Số dư đầu năm</t>
  </si>
  <si>
    <t>4-Số dư cuối kỳ</t>
  </si>
  <si>
    <t xml:space="preserve">   09- Tăng, giảm tài sản cố định thuê tài chính:</t>
  </si>
  <si>
    <t xml:space="preserve">   10- Tăng, giảm tài sản cố định vô hình:</t>
  </si>
  <si>
    <t xml:space="preserve"> - Lãi vay phải trả</t>
  </si>
  <si>
    <t xml:space="preserve"> - Chi phí phải trả khác</t>
  </si>
  <si>
    <t>18- Các khoản phải trả, phải nộp ngắn hạn khác</t>
  </si>
  <si>
    <t xml:space="preserve">            + TK33881</t>
  </si>
  <si>
    <t xml:space="preserve">            + TK13881</t>
  </si>
  <si>
    <t>sx điện</t>
  </si>
  <si>
    <t>khác</t>
  </si>
  <si>
    <t>năm trước</t>
  </si>
  <si>
    <t>5- Thông tin so sánh (Những thay đổi về thông tin trong báo cáo tài chính của các niên độ kế toán trước)</t>
  </si>
  <si>
    <t>Trong đó:</t>
  </si>
  <si>
    <t>a- Mua tài sản bằng cách nhận các khoản nợ liên quan trực tiếp hoặc thông qua nghiệp vụ cho thuê tài chính</t>
  </si>
  <si>
    <r>
      <t xml:space="preserve"> - Nguyên tắc vốn hoá các khoản chi phí đi vay: </t>
    </r>
    <r>
      <rPr>
        <i/>
        <sz val="12"/>
        <color indexed="8"/>
        <rFont val="Times New Roman"/>
        <family val="1"/>
      </rPr>
      <t xml:space="preserve"> Chi phí đi vay  phát sinh được ghi nhận vào chí phí SXKD trong kỳ.</t>
    </r>
  </si>
  <si>
    <r>
      <t xml:space="preserve"> - Nguyên tắc ghi nhận TSCĐ hữu hình, TSCĐ vô hình: </t>
    </r>
    <r>
      <rPr>
        <i/>
        <sz val="12"/>
        <color indexed="8"/>
        <rFont val="Times New Roman"/>
        <family val="1"/>
      </rPr>
      <t>Theo giá gốc (theo dõi 3 chỉ tiêu: Nguyên giá, hao mòn luỹ kế và giá trị còn lại)</t>
    </r>
  </si>
  <si>
    <t>III- Giá trị còn lại của TSCĐ HH</t>
  </si>
  <si>
    <t>- Tại ngày đầu năm</t>
  </si>
  <si>
    <t>Số dư đầu năm</t>
  </si>
  <si>
    <t xml:space="preserve"> - LK mua trong kỳ</t>
  </si>
  <si>
    <t>- LK mua từ đầu năm</t>
  </si>
  <si>
    <t>- LK thanh lý, nhượng bán</t>
  </si>
  <si>
    <t>- LK chuyển sang BĐS đầu tư</t>
  </si>
  <si>
    <t>- LK tăng khác (điều chỉnh)</t>
  </si>
  <si>
    <t>- LK giảm khác (điều chỉnh)</t>
  </si>
  <si>
    <t>III.Giá trị còn lại của TSCĐVH</t>
  </si>
  <si>
    <t>II. Giá trị hao mòn lũy kế</t>
  </si>
  <si>
    <t>I. Nguyên giá TSCĐ vô hình</t>
  </si>
  <si>
    <t>34- Các giao dịch không bằng tiền ảnh hưởng đến BC lưu chuyển tiền tệ và các khoản doanh nghiệp nắm giữ nhưng không được sử dụng.</t>
  </si>
  <si>
    <t xml:space="preserve"> - Cổ tức lợi nhuận được chia</t>
  </si>
  <si>
    <t>2- Hình thức kế toán áp dụng:</t>
  </si>
  <si>
    <r>
      <t xml:space="preserve">1- Chế độ kế toán áp dụng: </t>
    </r>
    <r>
      <rPr>
        <i/>
        <sz val="12"/>
        <rFont val="Times New Roman"/>
        <family val="1"/>
      </rPr>
      <t>Chế độ kế toán doanh nghiệp áp dụng cho Tổng công ty Điện lực Việt nam được Bộ tài chính chấp thuận theo văn bản 7444/BTC-CĐKT ngày 20/06/2006 của Bộ tài chính.</t>
    </r>
  </si>
  <si>
    <t xml:space="preserve"> - Nguyên tắc ghi nhận hàng tồn kho:</t>
  </si>
  <si>
    <t xml:space="preserve"> - Phương pháp khấu hao TSCĐ hữu hình, TSCĐ vô hình:</t>
  </si>
  <si>
    <t xml:space="preserve">    - TK3388</t>
  </si>
  <si>
    <t>- LK tăng khác + phân loại</t>
  </si>
  <si>
    <t xml:space="preserve">                           GIÁM ĐỐC</t>
  </si>
  <si>
    <t xml:space="preserve">* Giá trị hoàn nhập dự phòng giảm giá hàng tồn kho trong kỳ: </t>
  </si>
  <si>
    <t>4- Trình bày tài sản, doanh thu, kết quả kinh doanh theo bộ phận:</t>
  </si>
  <si>
    <r>
      <t xml:space="preserve">3- Ngành nghề kinh doanh: </t>
    </r>
    <r>
      <rPr>
        <i/>
        <sz val="12"/>
        <rFont val="Times New Roman"/>
        <family val="1"/>
      </rPr>
      <t>Hoạt động, sản xuất kinh doanh điện năng; Quản lý, vận hành, bảo dưỡng, sửa chữa các công trình nhiệt điện, công trình kiến trúc của nhà máy điện; Thí nghiệm hiệu chỉnh thiết bị điện; Lập dự án đầu tư xây dựng, tư vấn giám sát thi công xây lắp các công trình điện; Mua bán xuất nhập khẩu vật tư thiết bị; Sản xuất kinh doanh vật liệu xây dựng; Sản xuất, chế tạo các thiết bị, vật tư phụ tùng cơ - nhiệt điện; Đầu tư các công trình nguồn và lưới điện; Bồi dưỡng cán bộ công nhân viên về quản lý thiết bị vận hành, bảo dưỡng và sửa chữa thiết bị nhà máy điện.</t>
    </r>
  </si>
  <si>
    <r>
      <t xml:space="preserve"> - Nguyên tắc và phương pháp chuyển đổi các đồng tiền khác ra đồng tiền sử dụng trong kế toán: </t>
    </r>
    <r>
      <rPr>
        <i/>
        <sz val="12"/>
        <rFont val="Times New Roman"/>
        <family val="1"/>
      </rPr>
      <t>Theo tỷ giá thanh toán liên ngân hàng của NH Nhà nước VN công bố tại thời điểm ghi sổ.</t>
    </r>
  </si>
  <si>
    <t xml:space="preserve"> - Thặng dư vốn cổ phần:</t>
  </si>
  <si>
    <t xml:space="preserve"> - Vốn khác của chủ sở hữu:</t>
  </si>
  <si>
    <t xml:space="preserve"> - Tỷ lệ vốn hoá chi phí đi vay được sử dụng để xác định chi phí đi vay được vốn hoá trong kỳ:</t>
  </si>
  <si>
    <r>
      <t xml:space="preserve"> - Doanh thu bán hàng: </t>
    </r>
    <r>
      <rPr>
        <i/>
        <sz val="12"/>
        <color indexed="8"/>
        <rFont val="Times New Roman"/>
        <family val="1"/>
      </rPr>
      <t>Tuân thủ các điều kiện của chuẩn mực số 14. Các khoản khách hàng ứng trước không ghi nhận doanh thu trong kỳ.</t>
    </r>
  </si>
  <si>
    <t>Đơn vị tính: đồng</t>
  </si>
  <si>
    <t>đồng</t>
  </si>
  <si>
    <t xml:space="preserve"> - Vốn góp của Nhà nước (Tập đoàn Điện lực VN)</t>
  </si>
  <si>
    <t xml:space="preserve"> - S.lượng cổ phiếu đang lưu hành</t>
  </si>
  <si>
    <t xml:space="preserve"> - Chi phí nhân công (lương +BH)</t>
  </si>
  <si>
    <t>Phạm Kim Lâm</t>
  </si>
  <si>
    <t>V.01</t>
  </si>
  <si>
    <t>V.02</t>
  </si>
  <si>
    <t>V.03</t>
  </si>
  <si>
    <t>V.04</t>
  </si>
  <si>
    <t>V.05</t>
  </si>
  <si>
    <t>V.06</t>
  </si>
  <si>
    <t>V.07</t>
  </si>
  <si>
    <t>V.08</t>
  </si>
  <si>
    <t>V.09</t>
  </si>
  <si>
    <r>
      <t xml:space="preserve">13- Nguyên tắc và phương pháp ghi nhận chi phí thuế thu nhập doanh nghiệp hiện hành: </t>
    </r>
    <r>
      <rPr>
        <i/>
        <sz val="12"/>
        <color indexed="8"/>
        <rFont val="Times New Roman"/>
        <family val="1"/>
      </rPr>
      <t>Công ty đang được miễn thuế thu nhập doanh nghiệp.</t>
    </r>
  </si>
  <si>
    <r>
      <t xml:space="preserve">    - Nguyên tắc và phương pháp ghi nhận chi phí thuế thu nhập doanh nghiệp hoãn lại: </t>
    </r>
    <r>
      <rPr>
        <i/>
        <sz val="12"/>
        <color indexed="8"/>
        <rFont val="Times New Roman"/>
        <family val="1"/>
      </rPr>
      <t>Được xác định trên cơ sở khoản chênh lệch tạm thời chịu thuế (khoản dự phòng giảm giá hàng tồn kho) và thuế suất thuế thu nhập doanh nghiệp (28%)</t>
    </r>
  </si>
  <si>
    <r>
      <t xml:space="preserve"> - Vốn đầu tư của chủ sở hữu:</t>
    </r>
    <r>
      <rPr>
        <i/>
        <sz val="12"/>
        <color indexed="8"/>
        <rFont val="Times New Roman"/>
        <family val="1"/>
      </rPr>
      <t xml:space="preserve"> Được ghi nhận theo số vốn thực góp của chủ sở hữu</t>
    </r>
  </si>
  <si>
    <r>
      <t xml:space="preserve"> - Doanh thu cung cấp dịch vụ: </t>
    </r>
    <r>
      <rPr>
        <i/>
        <sz val="12"/>
        <color indexed="8"/>
        <rFont val="Times New Roman"/>
        <family val="1"/>
      </rPr>
      <t xml:space="preserve">Tuân thủ các điều kiện của chuẩn mực số 14. </t>
    </r>
  </si>
  <si>
    <t>Kế toán trên máy tính</t>
  </si>
  <si>
    <t>Mẫu số B 02-DN</t>
  </si>
  <si>
    <t>4- Đặc điểm hoạt động của doanh nghiệp trong năm tài chính có ảnh hưởng đến báo cáo tài chính:</t>
  </si>
  <si>
    <t>Bắt đầu từ ngày 01/01/2007 kết thúc vào ngày 31/12/2007</t>
  </si>
  <si>
    <r>
      <t xml:space="preserve"> - Nguyên tắc xác định các khoản tương đương tiền: </t>
    </r>
    <r>
      <rPr>
        <i/>
        <sz val="12"/>
        <rFont val="Times New Roman"/>
        <family val="1"/>
      </rPr>
      <t>Là các khoản đầu tư có khả năng chuyển đổi thành các khoản tiền xác định và ít rủi ro liên quan đến việc biến động giá trị cchuyển đổi của các khoản này.</t>
    </r>
  </si>
  <si>
    <r>
      <t xml:space="preserve">5- Nguyên tắc ghi nhận các khoản đầu tư tài chính: </t>
    </r>
    <r>
      <rPr>
        <i/>
        <sz val="12"/>
        <color indexed="8"/>
        <rFont val="Times New Roman"/>
        <family val="1"/>
      </rPr>
      <t xml:space="preserve"> Được ghi nhận theo giá gốc</t>
    </r>
  </si>
  <si>
    <r>
      <t xml:space="preserve"> - Chi phí trả trước:</t>
    </r>
    <r>
      <rPr>
        <i/>
        <sz val="12"/>
        <color indexed="8"/>
        <rFont val="Times New Roman"/>
        <family val="1"/>
      </rPr>
      <t xml:space="preserve"> Gồm chi phí phân bổ công cụ dụng cụ.</t>
    </r>
  </si>
  <si>
    <t xml:space="preserve"> - Chi phí sửa chữa lớn được phân bổ vào chi phí sản xuất trong kỳ theo kế hoạch. Cuối năm sẽ điều chỉnh theo số thực tế phát sinh trong năm. </t>
  </si>
  <si>
    <t xml:space="preserve"> - Quỹ dự phòng trợ cấp mất việc làm : trích theo quy định vào thời điểm cuối năm (0,3% quỹ lương đóng BHXH)</t>
  </si>
  <si>
    <r>
      <t xml:space="preserve"> - Nguyên tắc ghi nhận lợi nhuận chưa phân phối: </t>
    </r>
    <r>
      <rPr>
        <i/>
        <sz val="12"/>
        <color indexed="8"/>
        <rFont val="Times New Roman"/>
        <family val="1"/>
      </rPr>
      <t xml:space="preserve">Lợi nhuận sau thuế chưa phân phối phản ánh trên Bảng cân đối kế toán là số lãi từ hoạt động của DN sau khi trừ (-) chi phí thuế TNDN.(hiện nay thuế TNDN đang được miễn) </t>
    </r>
  </si>
  <si>
    <t>03- Các khoản phải thu khác</t>
  </si>
  <si>
    <t>* Nguyên giá TSCĐ cuối kỳ  đã khấu hao hết nhưng vẫn còn sử dụng:</t>
  </si>
  <si>
    <t>* Nguyên giá TSCĐ cuối kỳ chờ thanh lý:</t>
  </si>
  <si>
    <t>* Giá trị còn lại cuối kỳ của TSCĐ hữu hình đã dùng thế chấp, cầm cố các khoản vay:</t>
  </si>
  <si>
    <t xml:space="preserve">    - Các khoản khác</t>
  </si>
  <si>
    <t xml:space="preserve"> - Thuế Thu nhập phải trả</t>
  </si>
  <si>
    <t>BẢN THUYẾT MINH BÁO CÁO TÀI CHÍNH (CHỌN LỌC)</t>
  </si>
  <si>
    <r>
      <t>14- Các nghiệp vụ dự phòng rủi ro hối đoái:</t>
    </r>
    <r>
      <rPr>
        <i/>
        <sz val="12"/>
        <color indexed="8"/>
        <rFont val="Times New Roman"/>
        <family val="1"/>
      </rPr>
      <t xml:space="preserve"> Khoản vay bằng đồng Yên Nhật được đánh giá lại theo tỷ giá tính chéo do NH Nhà Nước Việt Nam công bố tại thời điểm cuối kỳ. </t>
    </r>
  </si>
  <si>
    <t>Quý này</t>
  </si>
  <si>
    <t>Luỹ kế từ đầu năm đến cuối quý này</t>
  </si>
  <si>
    <t>Số cuối kỳ</t>
  </si>
  <si>
    <t>01</t>
  </si>
  <si>
    <t>02</t>
  </si>
  <si>
    <t xml:space="preserve">                                                              </t>
  </si>
  <si>
    <t>- LK giảm khác</t>
  </si>
  <si>
    <t>Mẫu số B 03 – DN</t>
  </si>
  <si>
    <t>BÁO CÁO LƯU CHUYỂN TIỀN TỆ</t>
  </si>
  <si>
    <t>(Theo phương pháp gián tiếp)</t>
  </si>
  <si>
    <t>Th.minh</t>
  </si>
  <si>
    <t>I- Lưu chuyển tiền từ hoạt động kinh doanh</t>
  </si>
  <si>
    <t>1. Lợi nhuận trước thuế</t>
  </si>
  <si>
    <t>2. Điều chỉnh cho các khoản</t>
  </si>
  <si>
    <t xml:space="preserve"> - Khấu hao TSCĐ</t>
  </si>
  <si>
    <t xml:space="preserve"> - Các khoản dự phòng</t>
  </si>
  <si>
    <t xml:space="preserve"> - Chi phí lãi vay</t>
  </si>
  <si>
    <t>3. Lợi nhuận từ hoạt động kinh doanh trước thay đổi vốn lưu động</t>
  </si>
  <si>
    <t xml:space="preserve"> - Tăng giảm các khoản phải thu</t>
  </si>
  <si>
    <t xml:space="preserve"> - Tăng giảm hàng tồn kho</t>
  </si>
  <si>
    <t xml:space="preserve"> - Tăng giảm các khoản phải trả (Không kể lãi vay phải trả, thuế thu nhập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</si>
  <si>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</si>
  <si>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</si>
  <si>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</si>
  <si>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</si>
  <si>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</si>
  <si>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</si>
  <si>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</si>
  <si>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</si>
  <si>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</si>
  <si>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 Tiền chi cho vay, mua các công cụ nợ của đơn vị khác</t>
  </si>
  <si>
    <t>4.Tiền thu hồi cho vay, bán lại các công cụ nợ của các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</si>
  <si>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</si>
  <si>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</si>
  <si>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</si>
  <si>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</si>
  <si>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</si>
  <si>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</si>
  <si>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</si>
  <si>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</si>
  <si>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</si>
  <si>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</si>
  <si>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6.Cổ tức, lợi nhuận đã trả cho chủ sở hữu</t>
  </si>
  <si>
    <t>Lưu chuyển tiền thuần từ hoạt động tài chính</t>
  </si>
  <si>
    <t>Lưu chuyển tiền thuần trong kỳ (20+30+40)</t>
  </si>
  <si>
    <t>Tiền và tương đương tiền đầu kỳ</t>
  </si>
  <si>
    <t xml:space="preserve"> ảnh hưởng của thay đổi tỷ giá hối đoái quy đổi ngoại tệ</t>
  </si>
  <si>
    <t>Tiền và tương đương tiền cuối kỳ (50+60+61)</t>
  </si>
  <si>
    <t>NGƯỜI LẬP                              KẾ TOÁN TRƯỞNG</t>
  </si>
  <si>
    <t>Lê Thế Sơn                                Phạm Kim Lâm</t>
  </si>
  <si>
    <t xml:space="preserve">            Nguyễn Khắc Sơn</t>
  </si>
  <si>
    <t>- LK giảm khác + phân loại</t>
  </si>
  <si>
    <t xml:space="preserve">  + Dự án Môi trường</t>
  </si>
  <si>
    <t xml:space="preserve">     + CP phổ thông mua lại trên Sở GDCK</t>
  </si>
  <si>
    <t xml:space="preserve"> - Số lượng cổ phiếu Nhà nước năm giữ</t>
  </si>
  <si>
    <t>Quý IV năm 2007</t>
  </si>
  <si>
    <t xml:space="preserve"> - Lợi nhuận trước thuế quý III năm 2007</t>
  </si>
  <si>
    <t xml:space="preserve"> - Lợi nhuận trước thuế quý IV năm 2007</t>
  </si>
  <si>
    <t xml:space="preserve"> - Chênh lệch (giảm)</t>
  </si>
  <si>
    <t xml:space="preserve"> - Tỷ lệ thay đổi (giảm) </t>
  </si>
  <si>
    <t>22.a- Bảng đối chiếu biến động của Vốn chủ sở hữu</t>
  </si>
  <si>
    <t>Vốn đầu tư của chủ sở hữu</t>
  </si>
  <si>
    <t>Thặng dư vốn cổ phần</t>
  </si>
  <si>
    <t>Cổ phiếu quỹ</t>
  </si>
  <si>
    <t>A</t>
  </si>
  <si>
    <t>Số dư đầu năm trước</t>
  </si>
  <si>
    <t xml:space="preserve"> - Lợi nhuận tăng trong năm trước</t>
  </si>
  <si>
    <t xml:space="preserve"> - Chia cổ tức năm trước</t>
  </si>
  <si>
    <t xml:space="preserve"> - Giảm khác</t>
  </si>
  <si>
    <t>Số dư cuối năm trước</t>
  </si>
  <si>
    <t>Số dư đầu năm nay</t>
  </si>
  <si>
    <t>Quỹ đầu tư phát triển</t>
  </si>
  <si>
    <t xml:space="preserve"> - Trích lập các quỹ ĐTPT, quỹ dự phòng TC năm trước</t>
  </si>
  <si>
    <t xml:space="preserve"> - Trích lập các quỹ ĐTPT, quỹ dự phòng TC năm nay</t>
  </si>
  <si>
    <t xml:space="preserve"> - Trích lập các quỹ khen thưởng phúc lợi năm nay</t>
  </si>
  <si>
    <t xml:space="preserve"> - Mua cổ phiếu quỹ</t>
  </si>
  <si>
    <t xml:space="preserve"> - Chia cổ tức năm nay từ nguồn lợi nhuận năm trước</t>
  </si>
  <si>
    <t>Lợi nhuận chưa phân phối</t>
  </si>
  <si>
    <t xml:space="preserve"> - Cổ phiếu quỹ</t>
  </si>
  <si>
    <t>Đầu tư cổ phiếu</t>
  </si>
  <si>
    <t>Đầu tư dài hạn khác</t>
  </si>
  <si>
    <t>Phải nộp trong năm</t>
  </si>
  <si>
    <t>Đã nộp trong năm</t>
  </si>
  <si>
    <t xml:space="preserve"> - Lãi (-), lỗ (+) từ hoạt động đầu tư</t>
  </si>
  <si>
    <t xml:space="preserve"> - Do đánh giá lại tiền vay bằng ngoại tệ cuối kỳ: Đến 31/12/2007 Công ty còn vay 38,06 tỷ JPY, đánh giá lại khoản vay này, Công ty bị lỗ 232 tỷ đồng.</t>
  </si>
  <si>
    <t xml:space="preserve"> - Trong quý 4 công ty được nhận tiền lãi từ các hoạt động đầu tư tài chính gần 100 tỷ đồng.</t>
  </si>
  <si>
    <t>+ Lợi nhuận kế toán sau thuế thu nhập doanh nghiệp</t>
  </si>
  <si>
    <t>+ Các khoản điều chỉnh tăng hoặc giảm lợi nhuận kế toán để xác định lợi nhuận hoặc lỗ phân bổ cho cổ đông sở hữu cổ phiếu phổ thông:</t>
  </si>
  <si>
    <t>+ Lợi nhuận hoặc lỗ phân bổ cho cổ đông sở hữu cổ phiếu phổ thông</t>
  </si>
  <si>
    <t>+ Cổ phiếu phổ thông đang lưu hành bình quân trong kỳ</t>
  </si>
  <si>
    <t>+ Lãi cơ bản trên cổ phiếu</t>
  </si>
  <si>
    <t>I</t>
  </si>
  <si>
    <t>II</t>
  </si>
  <si>
    <t>Nguyên nhân làm lợi nhuận trước thuế quý IV giảm so với quý III:</t>
  </si>
  <si>
    <t>Tiền gửi có kỳ hạn trên 3 tháng</t>
  </si>
  <si>
    <t xml:space="preserve"> - Vay dài hạn đến hạn trả</t>
  </si>
  <si>
    <t xml:space="preserve"> - Tài sản thuế Thu nhập hoãn lại</t>
  </si>
  <si>
    <t xml:space="preserve"> - Lợi nhuận tăng trong năm nay</t>
  </si>
  <si>
    <t xml:space="preserve"> - Tạm ứng cổ tức năm nay </t>
  </si>
  <si>
    <t xml:space="preserve"> - Cổ tức năm trước </t>
  </si>
  <si>
    <t xml:space="preserve">     + CP phổ thông mua lại của đợt phát hành (CP lẻ)</t>
  </si>
  <si>
    <t xml:space="preserve"> * Ghi chú: Doanh thu sản xuất điện năm trước chỉ tính từ 26/01/2006 đến 31/12/2006</t>
  </si>
  <si>
    <t xml:space="preserve"> * Ghi chú: Giá vốn của sản xuất điện năm trước được tính từ 26/01/2006 đến 31/12/2006</t>
  </si>
  <si>
    <t xml:space="preserve"> - Chênh lệch tỷ giá đánh giá lại cuối kỳ</t>
  </si>
  <si>
    <t xml:space="preserve"> - Chênh lệch tỷ giá thanh toán</t>
  </si>
  <si>
    <t>31- CP thuế thu nhập DN hiện hành (MS 51)</t>
  </si>
  <si>
    <t>32- Chi phí thuế thu nhập DN hoãn lại (MS 52)</t>
  </si>
  <si>
    <t xml:space="preserve">       Các khoản điều chỉnh tăng</t>
  </si>
  <si>
    <t xml:space="preserve">       Các khoản điều chỉnh giảm</t>
  </si>
  <si>
    <t>33b- Lãi cơ bản trên cổ phiếu</t>
  </si>
  <si>
    <t>Các số liệu về doanh thu, giá vốn và chi phí của năm trước được tính từ ngày 26/01/2006 (thời điển chuyển sang công ty cổ phần) đến 31/12/2006</t>
  </si>
  <si>
    <t xml:space="preserve">7. Kết quả kinh doanh giữa hai kỳ báo cáo </t>
  </si>
  <si>
    <t xml:space="preserve">  + Dự án kho than số 2, cẩu số 1</t>
  </si>
  <si>
    <t xml:space="preserve">   - Vay đối tượng khác (*)</t>
  </si>
  <si>
    <t>- Trích Khấu hao</t>
  </si>
  <si>
    <t>a- Các nguyên nhân tăng lợi nhuận:</t>
  </si>
  <si>
    <t>b- Các nguyên nhân giảm lợi nhuận:</t>
  </si>
  <si>
    <t xml:space="preserve">   + TS Thuế TNDN hoãn lại của khoản trích dự phòng hàng tồn kho</t>
  </si>
  <si>
    <t xml:space="preserve">   + TS Thuế TNDN hoãn lại của khoản đánh giá lại khoản vay ngoại tệ cuối ky</t>
  </si>
  <si>
    <t xml:space="preserve">  - CP Thuế TNDN hoãn lại của khoản trích dự phòng hàng tồn kho</t>
  </si>
  <si>
    <t xml:space="preserve"> - CP Thuế TNDN hoãn lại của khoản đánh giá lại khoản vay ngoại tệ cuối kỳ</t>
  </si>
  <si>
    <t>Chính vì nhứng lý do trên, lợi nhuận của công ty trong quý IV giảm nhiều so với quý III (giảm 80,36%).</t>
  </si>
  <si>
    <t>264.288.695.281*</t>
  </si>
  <si>
    <t xml:space="preserve"> * Số dư cuối kỳ là số vay dài hạn đến hạn trả theo kế hoạch trả nợ năm 2008, tương đương 1.856.742.274 JPY</t>
  </si>
  <si>
    <t>306.419.185.007**</t>
  </si>
  <si>
    <t>Ghi chú: (*) Là khoản vay lại của EVN cho dự án Phả lại 2. Số dư đến 31/12/2007 là 38.063.216.618 JPY trong đó: đến hạn trả năm 2008 là 1.856.742.274JPY - trình bầy tại mục 15-"Nợ dài hạn đến hạn trả"; Số dư đầu năm đã điều chỉnh hồi tố số nợ phải trả theo kế hoạch năm 2007 sang mục "Nợ dài hạn đến hạn trả"</t>
  </si>
  <si>
    <t xml:space="preserve"> ** Điều chỉnh hồi tố số dư đầu kỳ khoản vay dài hạn đến hạn trả tương ứng số phải trả theo kế hoạch năm 2007</t>
  </si>
  <si>
    <t>- Phân loại</t>
  </si>
  <si>
    <t>- Trích Khấu hao + hao mòn</t>
  </si>
  <si>
    <t>Quỹ dự phòng TC</t>
  </si>
  <si>
    <t xml:space="preserve"> - Trả cp thưởng để tăng VĐL</t>
  </si>
  <si>
    <t xml:space="preserve"> - Tạm chia cổ tức từ LN năm nay</t>
  </si>
  <si>
    <t xml:space="preserve"> - Trích lập các quỹ KTPL năm trước</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</si>
</sst>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_(* #,##0.0_);_(* \(#,##0.0\);_(* &quot;-&quot;??_);_(@_)"/>
    <numFmt numFmtId="176" formatCode="_(* #,##0_);_(* \(#,##0\);_(* &quot;-&quot;??_);_(@_)"/>
    <numFmt numFmtId="177" formatCode="#,###_);\(#,###\)"/>
    <numFmt numFmtId="178" formatCode="_(* #,##0.00000_);_(* \(#,##0.00000\);_(* &quot;-&quot;??_);_(@_)"/>
    <numFmt numFmtId="179" formatCode="[$€-2]\ #,##0.00_);[Red]\([$€-2]\ #,##0.00\)"/>
    <numFmt numFmtId="180" formatCode="0.0%"/>
    <numFmt numFmtId="181" formatCode="0.0"/>
    <numFmt numFmtId="182" formatCode="0.000"/>
    <numFmt numFmtId="183" formatCode="0.0000"/>
    <numFmt numFmtId="184" formatCode="_(* #,##0.000_);_(* \(#,##0.000\);_(* &quot;-&quot;??_);_(@_)"/>
    <numFmt numFmtId="185" formatCode="_(* #,##0.0000_);_(* \(#,##0.0000\);_(* &quot;-&quot;??_);_(@_)"/>
    <numFmt numFmtId="186" formatCode="_-* #,##0.000_-;\-* #,##0.000_-;_-* &quot;-&quot;???_-;_-@_-"/>
    <numFmt numFmtId="187" formatCode="_-* #,##0_-;\-* #,##0_-;_-* &quot;-&quot;??_-;_-@_-"/>
    <numFmt numFmtId="188" formatCode="_-* #,##0.0_-;\-* #,##0.0_-;_-* &quot;-&quot;?_-;_-@_-"/>
    <numFmt numFmtId="189" formatCode="#,##0;[Red]#,##0"/>
    <numFmt numFmtId="190" formatCode="#,###.000_);\(#,###.000\)"/>
    <numFmt numFmtId="191" formatCode="#,##0.0_);\(#,##0.0\)"/>
    <numFmt numFmtId="192" formatCode="#,##0_ ;[Red]\-#,##0\ "/>
    <numFmt numFmtId="193" formatCode="#,##0.0;\-#,##0.0"/>
  </numFmts>
  <fonts count="71">
    <font>
      <sz val="10"/>
      <name val="Arial"/>
      <family val="0"/>
    </font>
    <font>
      <sz val="10"/>
      <name val="Albertus Extra Bold"/>
      <family val="0"/>
    </font>
    <font>
      <b/>
      <sz val="12"/>
      <color indexed="8"/>
      <name val="Times New Roman"/>
      <family val="1"/>
    </font>
    <font>
      <sz val="12"/>
      <color indexed="8"/>
      <name val="Times New Roman"/>
      <family val="1"/>
    </font>
    <font>
      <sz val="7"/>
      <color indexed="8"/>
      <name val="Times New Roman"/>
      <family val="1"/>
    </font>
    <font>
      <i/>
      <sz val="12"/>
      <color indexed="8"/>
      <name val="Times New Roman"/>
      <family val="1"/>
    </font>
    <font>
      <sz val="12"/>
      <name val="Times New Roman"/>
      <family val="1"/>
    </font>
    <font>
      <b/>
      <sz val="12"/>
      <name val="Times New Roman"/>
      <family val="1"/>
    </font>
    <font>
      <b/>
      <sz val="13"/>
      <color indexed="8"/>
      <name val="Times New Roman"/>
      <family val="1"/>
    </font>
    <font>
      <i/>
      <sz val="12"/>
      <name val="Times New Roman"/>
      <family val="1"/>
    </font>
    <font>
      <sz val="10"/>
      <name val=".VnArial Narrow"/>
      <family val="2"/>
    </font>
    <font>
      <b/>
      <sz val="10"/>
      <name val=".VnArial Narrow"/>
      <family val="2"/>
    </font>
    <font>
      <sz val="10"/>
      <color indexed="8"/>
      <name val=".VnArial Narrow"/>
      <family val="2"/>
    </font>
    <font>
      <i/>
      <sz val="10"/>
      <name val="Arial"/>
      <family val="2"/>
    </font>
    <font>
      <b/>
      <sz val="10"/>
      <color indexed="8"/>
      <name val=".VnArial Narrow"/>
      <family val="2"/>
    </font>
    <font>
      <b/>
      <sz val="14"/>
      <color indexed="8"/>
      <name val="Times New Roman"/>
      <family val="1"/>
    </font>
    <font>
      <sz val="14"/>
      <name val="Times New Roman"/>
      <family val="1"/>
    </font>
    <font>
      <sz val="14"/>
      <color indexed="8"/>
      <name val="Times New Roman"/>
      <family val="1"/>
    </font>
    <font>
      <sz val="10"/>
      <name val=".VnTime"/>
      <family val="2"/>
    </font>
    <font>
      <sz val="10"/>
      <color indexed="10"/>
      <name val="Arial"/>
      <family val="0"/>
    </font>
    <font>
      <sz val="12"/>
      <color indexed="10"/>
      <name val="Times New Roman"/>
      <family val="1"/>
    </font>
    <font>
      <sz val="10"/>
      <color indexed="10"/>
      <name val=".VnArial Narrow"/>
      <family val="2"/>
    </font>
    <font>
      <sz val="8"/>
      <name val=".VnArial Narrow"/>
      <family val="2"/>
    </font>
    <font>
      <i/>
      <sz val="10"/>
      <name val=".VnArial Narrow"/>
      <family val="2"/>
    </font>
    <font>
      <sz val="10"/>
      <color indexed="12"/>
      <name val=".VnArial Narrow"/>
      <family val="2"/>
    </font>
    <font>
      <sz val="10"/>
      <name val="Times New Roman"/>
      <family val="1"/>
    </font>
    <font>
      <u val="single"/>
      <sz val="10"/>
      <color indexed="12"/>
      <name val="Arial"/>
      <family val="0"/>
    </font>
    <font>
      <u val="single"/>
      <sz val="10"/>
      <color indexed="36"/>
      <name val="Arial"/>
      <family val="0"/>
    </font>
    <font>
      <sz val="10"/>
      <color indexed="8"/>
      <name val="Times New Roman"/>
      <family val="1"/>
    </font>
    <font>
      <b/>
      <sz val="10"/>
      <name val="Arial"/>
      <family val="2"/>
    </font>
    <font>
      <sz val="10"/>
      <color indexed="12"/>
      <name val="Times New Roman"/>
      <family val="1"/>
    </font>
    <font>
      <sz val="9"/>
      <name val=".VnArial Narrow"/>
      <family val="2"/>
    </font>
    <font>
      <b/>
      <sz val="10"/>
      <color indexed="12"/>
      <name val=".VnArial Narrow"/>
      <family val="2"/>
    </font>
    <font>
      <b/>
      <sz val="10"/>
      <color indexed="8"/>
      <name val="Times New Roman"/>
      <family val="1"/>
    </font>
    <font>
      <i/>
      <sz val="10"/>
      <color indexed="8"/>
      <name val=".VnArial Narrow"/>
      <family val="2"/>
    </font>
    <font>
      <b/>
      <sz val="13"/>
      <name val="Times New Roman"/>
      <family val="1"/>
    </font>
    <font>
      <b/>
      <sz val="10"/>
      <color indexed="16"/>
      <name val=".VnArial Narrow"/>
      <family val="2"/>
    </font>
    <font>
      <sz val="8"/>
      <name val="Arial"/>
      <family val="0"/>
    </font>
    <font>
      <i/>
      <sz val="14"/>
      <color indexed="8"/>
      <name val="Times New Roman"/>
      <family val="1"/>
    </font>
    <font>
      <sz val="12"/>
      <color indexed="8"/>
      <name val=".VnTime"/>
      <family val="2"/>
    </font>
    <font>
      <b/>
      <sz val="12"/>
      <color indexed="8"/>
      <name val=".VnTime"/>
      <family val="2"/>
    </font>
    <font>
      <sz val="10"/>
      <color indexed="8"/>
      <name val="Arial"/>
      <family val="2"/>
    </font>
    <font>
      <sz val="12"/>
      <name val="Arial"/>
      <family val="2"/>
    </font>
    <font>
      <b/>
      <sz val="10"/>
      <color indexed="8"/>
      <name val="Arial"/>
      <family val="2"/>
    </font>
    <font>
      <sz val="9"/>
      <color indexed="8"/>
      <name val="Arial"/>
      <family val="2"/>
    </font>
    <font>
      <u val="single"/>
      <sz val="12"/>
      <color indexed="8"/>
      <name val="Times New Roman"/>
      <family val="1"/>
    </font>
    <font>
      <b/>
      <sz val="10"/>
      <color indexed="10"/>
      <name val=".VnArial Narrow"/>
      <family val="2"/>
    </font>
    <font>
      <sz val="5"/>
      <name val="Arial"/>
      <family val="0"/>
    </font>
    <font>
      <b/>
      <sz val="14"/>
      <name val="Times New Roman"/>
      <family val="1"/>
    </font>
    <font>
      <b/>
      <i/>
      <sz val="12"/>
      <color indexed="8"/>
      <name val="Times New Roman"/>
      <family val="1"/>
    </font>
    <font>
      <b/>
      <sz val="10"/>
      <color indexed="10"/>
      <name val=".VnTime"/>
      <family val="2"/>
    </font>
    <font>
      <b/>
      <sz val="10"/>
      <color indexed="18"/>
      <name val=".VnArial Narrow"/>
      <family val="2"/>
    </font>
    <font>
      <b/>
      <sz val="11"/>
      <color indexed="8"/>
      <name val="Arial"/>
      <family val="2"/>
    </font>
    <font>
      <sz val="11"/>
      <color indexed="8"/>
      <name val="Arial"/>
      <family val="2"/>
    </font>
    <font>
      <b/>
      <sz val="11"/>
      <name val="Arial"/>
      <family val="2"/>
    </font>
    <font>
      <sz val="14"/>
      <color indexed="8"/>
      <name val=".VnTime"/>
      <family val="2"/>
    </font>
    <font>
      <i/>
      <sz val="14"/>
      <name val="Times New Roman"/>
      <family val="1"/>
    </font>
    <font>
      <b/>
      <sz val="10"/>
      <name val="Albertus Extra Bold"/>
      <family val="0"/>
    </font>
    <font>
      <b/>
      <sz val="9"/>
      <name val=".VnArial Narrow"/>
      <family val="2"/>
    </font>
    <font>
      <sz val="12"/>
      <color indexed="12"/>
      <name val="Times New Roman"/>
      <family val="1"/>
    </font>
    <font>
      <sz val="11"/>
      <color indexed="8"/>
      <name val="Times New Roman"/>
      <family val="1"/>
    </font>
    <font>
      <sz val="10"/>
      <name val="Arial Narrow"/>
      <family val="2"/>
    </font>
    <font>
      <b/>
      <sz val="10"/>
      <color indexed="10"/>
      <name val="Times New Roman"/>
      <family val="1"/>
    </font>
    <font>
      <i/>
      <sz val="9"/>
      <color indexed="8"/>
      <name val="Times New Roman"/>
      <family val="1"/>
    </font>
    <font>
      <b/>
      <sz val="7"/>
      <color indexed="8"/>
      <name val="Times New Roman"/>
      <family val="1"/>
    </font>
    <font>
      <b/>
      <sz val="12"/>
      <color indexed="8"/>
      <name val=".VnTimeH"/>
      <family val="2"/>
    </font>
    <font>
      <b/>
      <sz val="12"/>
      <color indexed="18"/>
      <name val="Times New Roman"/>
      <family val="1"/>
    </font>
    <font>
      <b/>
      <sz val="12"/>
      <color indexed="12"/>
      <name val="Times New Roman"/>
      <family val="1"/>
    </font>
    <font>
      <i/>
      <sz val="10"/>
      <name val="Arial Narrow"/>
      <family val="2"/>
    </font>
    <font>
      <b/>
      <sz val="10"/>
      <name val="Arial Narrow"/>
      <family val="2"/>
    </font>
    <font>
      <u val="single"/>
      <sz val="12"/>
      <name val="Times New Roman"/>
      <family val="1"/>
    </font>
  </fonts>
  <fills count="2">
    <fill>
      <patternFill/>
    </fill>
    <fill>
      <patternFill patternType="gray125"/>
    </fill>
  </fills>
  <borders count="22">
    <border>
      <left/>
      <right/>
      <top/>
      <bottom/>
      <diagonal/>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397">
    <xf numFmtId="0" fontId="0" fillId="0" borderId="0" xfId="0" applyAlignment="1">
      <alignment/>
    </xf>
    <xf numFmtId="0" fontId="2"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3" fillId="0" borderId="1" xfId="0" applyFont="1" applyBorder="1" applyAlignment="1">
      <alignment horizontal="center" vertical="top" wrapText="1"/>
    </xf>
    <xf numFmtId="0" fontId="3" fillId="0" borderId="0" xfId="0" applyFont="1" applyAlignment="1">
      <alignment horizontal="justify" vertical="top" wrapText="1"/>
    </xf>
    <xf numFmtId="0" fontId="3" fillId="0" borderId="0" xfId="0" applyFont="1" applyAlignment="1">
      <alignment horizontal="center" vertical="top" wrapText="1"/>
    </xf>
    <xf numFmtId="0" fontId="3" fillId="0" borderId="2" xfId="0" applyFont="1" applyBorder="1" applyAlignment="1">
      <alignment horizontal="center" vertical="top" wrapText="1"/>
    </xf>
    <xf numFmtId="0" fontId="2" fillId="0" borderId="0" xfId="0" applyFont="1" applyAlignment="1">
      <alignment horizontal="justify"/>
    </xf>
    <xf numFmtId="0" fontId="5" fillId="0" borderId="0" xfId="0" applyFont="1" applyAlignment="1">
      <alignment horizontal="justify"/>
    </xf>
    <xf numFmtId="0" fontId="3" fillId="0" borderId="0" xfId="0" applyFont="1" applyAlignment="1">
      <alignment vertical="top" wrapText="1"/>
    </xf>
    <xf numFmtId="0" fontId="2" fillId="0" borderId="0" xfId="0" applyFont="1" applyAlignment="1">
      <alignment vertical="top" wrapText="1"/>
    </xf>
    <xf numFmtId="0" fontId="3" fillId="0" borderId="0" xfId="0" applyFont="1" applyAlignment="1">
      <alignment horizontal="justify"/>
    </xf>
    <xf numFmtId="0" fontId="6" fillId="0" borderId="0" xfId="0" applyFont="1" applyAlignment="1">
      <alignment horizontal="justify"/>
    </xf>
    <xf numFmtId="0" fontId="1" fillId="0" borderId="0" xfId="0" applyFont="1" applyAlignment="1">
      <alignment wrapText="1"/>
    </xf>
    <xf numFmtId="0" fontId="1" fillId="0" borderId="0" xfId="0" applyFont="1" applyAlignment="1">
      <alignment vertical="top" wrapText="1"/>
    </xf>
    <xf numFmtId="0" fontId="0" fillId="0" borderId="0" xfId="0" applyAlignment="1">
      <alignment wrapText="1"/>
    </xf>
    <xf numFmtId="0" fontId="4" fillId="0" borderId="0" xfId="0" applyFont="1" applyAlignment="1">
      <alignment horizontal="justify"/>
    </xf>
    <xf numFmtId="0" fontId="7" fillId="0" borderId="0" xfId="0" applyFont="1" applyAlignment="1">
      <alignment/>
    </xf>
    <xf numFmtId="0" fontId="3" fillId="0" borderId="3" xfId="0" applyFont="1" applyBorder="1" applyAlignment="1">
      <alignment horizontal="center" vertical="top" wrapText="1"/>
    </xf>
    <xf numFmtId="0" fontId="6" fillId="0" borderId="0" xfId="0" applyFont="1" applyAlignment="1">
      <alignment vertical="top" wrapText="1"/>
    </xf>
    <xf numFmtId="0" fontId="6" fillId="0" borderId="0" xfId="0" applyFont="1" applyAlignment="1">
      <alignment horizontal="center" vertical="top" wrapText="1"/>
    </xf>
    <xf numFmtId="0" fontId="3" fillId="0" borderId="0" xfId="0" applyFont="1" applyAlignment="1">
      <alignment horizontal="left" vertical="top" wrapText="1" indent="2"/>
    </xf>
    <xf numFmtId="0" fontId="0" fillId="0" borderId="0" xfId="0" applyAlignment="1">
      <alignment vertical="top"/>
    </xf>
    <xf numFmtId="0" fontId="0" fillId="0" borderId="0" xfId="0" applyAlignment="1">
      <alignment/>
    </xf>
    <xf numFmtId="0" fontId="3" fillId="0" borderId="0" xfId="0" applyFont="1" applyAlignment="1">
      <alignment vertical="top"/>
    </xf>
    <xf numFmtId="0" fontId="1" fillId="0" borderId="0" xfId="0" applyFont="1" applyAlignment="1">
      <alignment vertical="top"/>
    </xf>
    <xf numFmtId="0" fontId="6" fillId="0" borderId="0" xfId="0" applyFont="1" applyAlignment="1">
      <alignment/>
    </xf>
    <xf numFmtId="0" fontId="3" fillId="0" borderId="0" xfId="0" applyFont="1" applyAlignment="1">
      <alignment/>
    </xf>
    <xf numFmtId="176" fontId="10" fillId="0" borderId="0" xfId="15" applyNumberFormat="1" applyFont="1" applyAlignment="1">
      <alignment/>
    </xf>
    <xf numFmtId="0" fontId="1" fillId="0" borderId="0" xfId="0" applyFont="1" applyAlignment="1">
      <alignment/>
    </xf>
    <xf numFmtId="0" fontId="3" fillId="0" borderId="0" xfId="0" applyFont="1" applyAlignment="1">
      <alignment horizontal="left" vertical="top"/>
    </xf>
    <xf numFmtId="0" fontId="4" fillId="0" borderId="0" xfId="0" applyFont="1" applyAlignment="1">
      <alignment/>
    </xf>
    <xf numFmtId="0" fontId="5" fillId="0" borderId="0" xfId="0" applyFont="1" applyAlignment="1">
      <alignment/>
    </xf>
    <xf numFmtId="0" fontId="9" fillId="0" borderId="0" xfId="0" applyFont="1" applyAlignment="1">
      <alignment/>
    </xf>
    <xf numFmtId="176" fontId="12" fillId="0" borderId="0" xfId="15" applyNumberFormat="1" applyFont="1" applyAlignment="1">
      <alignment vertical="top" wrapText="1"/>
    </xf>
    <xf numFmtId="0" fontId="5" fillId="0" borderId="0" xfId="0" applyFont="1" applyAlignment="1">
      <alignment horizontal="center"/>
    </xf>
    <xf numFmtId="0" fontId="13" fillId="0" borderId="0" xfId="0" applyFont="1" applyAlignment="1">
      <alignment/>
    </xf>
    <xf numFmtId="0" fontId="5" fillId="0" borderId="0" xfId="0" applyFont="1" applyAlignment="1">
      <alignment horizontal="left"/>
    </xf>
    <xf numFmtId="0" fontId="3" fillId="0" borderId="0" xfId="0" applyFont="1" applyAlignment="1">
      <alignment horizontal="left"/>
    </xf>
    <xf numFmtId="176" fontId="0" fillId="0" borderId="0" xfId="15" applyNumberFormat="1" applyAlignment="1">
      <alignment/>
    </xf>
    <xf numFmtId="0" fontId="12" fillId="0" borderId="0" xfId="0" applyFont="1" applyAlignment="1">
      <alignment vertical="top" wrapText="1"/>
    </xf>
    <xf numFmtId="0" fontId="17" fillId="0" borderId="0" xfId="0" applyFont="1" applyAlignment="1">
      <alignment horizontal="justify" vertical="top" wrapText="1"/>
    </xf>
    <xf numFmtId="176" fontId="10" fillId="0" borderId="0" xfId="15" applyNumberFormat="1" applyFont="1" applyAlignment="1">
      <alignment horizontal="center" vertical="top" wrapText="1"/>
    </xf>
    <xf numFmtId="0" fontId="3" fillId="0" borderId="4" xfId="0" applyFont="1" applyBorder="1" applyAlignment="1">
      <alignment vertical="top" wrapText="1"/>
    </xf>
    <xf numFmtId="176" fontId="10" fillId="0" borderId="4" xfId="15" applyNumberFormat="1" applyFont="1" applyBorder="1" applyAlignment="1">
      <alignment vertical="top" wrapText="1"/>
    </xf>
    <xf numFmtId="0" fontId="3" fillId="0" borderId="5" xfId="0" applyFont="1" applyBorder="1" applyAlignment="1" quotePrefix="1">
      <alignment vertical="top" wrapText="1"/>
    </xf>
    <xf numFmtId="176" fontId="10" fillId="0" borderId="4" xfId="15" applyNumberFormat="1" applyFont="1" applyBorder="1" applyAlignment="1" quotePrefix="1">
      <alignment vertical="top" wrapText="1"/>
    </xf>
    <xf numFmtId="176" fontId="10" fillId="0" borderId="5" xfId="15" applyNumberFormat="1" applyFont="1" applyBorder="1" applyAlignment="1">
      <alignment vertical="top" wrapText="1"/>
    </xf>
    <xf numFmtId="0" fontId="5" fillId="0" borderId="0" xfId="0" applyFont="1" applyAlignment="1">
      <alignment horizontal="center" vertical="top" wrapText="1"/>
    </xf>
    <xf numFmtId="0" fontId="5" fillId="0" borderId="0" xfId="0" applyFont="1" applyAlignment="1">
      <alignment horizontal="center" vertical="top"/>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176" fontId="10" fillId="0" borderId="6" xfId="15" applyNumberFormat="1" applyFont="1" applyBorder="1" applyAlignment="1">
      <alignment horizontal="center" vertical="top" wrapText="1"/>
    </xf>
    <xf numFmtId="176" fontId="10" fillId="0" borderId="4" xfId="15" applyNumberFormat="1" applyFont="1" applyBorder="1" applyAlignment="1">
      <alignment horizontal="center" vertical="top" wrapText="1"/>
    </xf>
    <xf numFmtId="0" fontId="16" fillId="0" borderId="0" xfId="0" applyFont="1" applyAlignment="1">
      <alignment/>
    </xf>
    <xf numFmtId="0" fontId="15" fillId="0" borderId="0" xfId="0" applyFont="1" applyAlignment="1">
      <alignment horizontal="center"/>
    </xf>
    <xf numFmtId="0" fontId="3" fillId="0" borderId="7" xfId="0" applyFont="1" applyBorder="1" applyAlignment="1">
      <alignment horizontal="center" vertical="top" wrapText="1"/>
    </xf>
    <xf numFmtId="176" fontId="19" fillId="0" borderId="0" xfId="0" applyNumberFormat="1" applyFont="1" applyAlignment="1">
      <alignment/>
    </xf>
    <xf numFmtId="0" fontId="20" fillId="0" borderId="0" xfId="0" applyFont="1" applyAlignment="1">
      <alignment vertical="top" wrapText="1"/>
    </xf>
    <xf numFmtId="0" fontId="19" fillId="0" borderId="0" xfId="0" applyFont="1" applyAlignment="1">
      <alignment/>
    </xf>
    <xf numFmtId="176" fontId="10" fillId="0" borderId="0" xfId="15" applyNumberFormat="1" applyFont="1" applyAlignment="1">
      <alignment/>
    </xf>
    <xf numFmtId="176" fontId="0" fillId="0" borderId="0" xfId="0" applyNumberFormat="1" applyAlignment="1">
      <alignment/>
    </xf>
    <xf numFmtId="176" fontId="22" fillId="0" borderId="0" xfId="0" applyNumberFormat="1" applyFont="1" applyAlignment="1">
      <alignment/>
    </xf>
    <xf numFmtId="176" fontId="21" fillId="0" borderId="6" xfId="15" applyNumberFormat="1" applyFont="1" applyBorder="1" applyAlignment="1">
      <alignment horizontal="center" vertical="top" wrapText="1"/>
    </xf>
    <xf numFmtId="176" fontId="21" fillId="0" borderId="4" xfId="15" applyNumberFormat="1" applyFont="1" applyBorder="1" applyAlignment="1" quotePrefix="1">
      <alignment vertical="top" wrapText="1"/>
    </xf>
    <xf numFmtId="176" fontId="21" fillId="0" borderId="4" xfId="15" applyNumberFormat="1" applyFont="1" applyBorder="1" applyAlignment="1">
      <alignment horizontal="center" vertical="top" wrapText="1"/>
    </xf>
    <xf numFmtId="0" fontId="1" fillId="0" borderId="6" xfId="0" applyFont="1" applyBorder="1" applyAlignment="1">
      <alignment horizontal="center" vertical="top" wrapText="1"/>
    </xf>
    <xf numFmtId="0" fontId="9" fillId="0" borderId="0" xfId="0" applyFont="1" applyAlignment="1">
      <alignment vertical="top"/>
    </xf>
    <xf numFmtId="0" fontId="13" fillId="0" borderId="0" xfId="0" applyFont="1" applyAlignment="1">
      <alignment/>
    </xf>
    <xf numFmtId="176" fontId="23" fillId="0" borderId="0" xfId="15" applyNumberFormat="1" applyFont="1" applyAlignment="1">
      <alignment horizontal="center" vertical="top" wrapText="1"/>
    </xf>
    <xf numFmtId="0" fontId="3" fillId="0" borderId="4" xfId="0" applyFont="1" applyBorder="1" applyAlignment="1">
      <alignment horizontal="left" vertical="top" wrapText="1" indent="1"/>
    </xf>
    <xf numFmtId="0" fontId="2" fillId="0" borderId="4" xfId="0" applyFont="1" applyBorder="1" applyAlignment="1">
      <alignment vertical="top" wrapText="1"/>
    </xf>
    <xf numFmtId="176" fontId="21" fillId="0" borderId="0" xfId="15" applyNumberFormat="1" applyFont="1" applyAlignment="1">
      <alignment/>
    </xf>
    <xf numFmtId="176" fontId="24" fillId="0" borderId="0" xfId="15" applyNumberFormat="1" applyFont="1" applyAlignment="1">
      <alignment vertical="top" wrapText="1"/>
    </xf>
    <xf numFmtId="176" fontId="21" fillId="0" borderId="0" xfId="0" applyNumberFormat="1" applyFont="1" applyAlignment="1">
      <alignment/>
    </xf>
    <xf numFmtId="0" fontId="0" fillId="0" borderId="0" xfId="0" applyBorder="1" applyAlignment="1">
      <alignment/>
    </xf>
    <xf numFmtId="176" fontId="12" fillId="0" borderId="0" xfId="15" applyNumberFormat="1" applyFont="1" applyAlignment="1">
      <alignment/>
    </xf>
    <xf numFmtId="176" fontId="18" fillId="0" borderId="5" xfId="15" applyNumberFormat="1" applyFont="1" applyBorder="1" applyAlignment="1">
      <alignment vertical="top" wrapText="1"/>
    </xf>
    <xf numFmtId="0" fontId="18" fillId="0" borderId="5" xfId="0" applyFont="1" applyBorder="1" applyAlignment="1">
      <alignment vertical="top" wrapText="1"/>
    </xf>
    <xf numFmtId="176" fontId="18" fillId="0" borderId="4" xfId="15" applyNumberFormat="1" applyFont="1" applyBorder="1" applyAlignment="1">
      <alignment vertical="top" wrapText="1"/>
    </xf>
    <xf numFmtId="0" fontId="18" fillId="0" borderId="4" xfId="0" applyFont="1" applyBorder="1" applyAlignment="1">
      <alignment vertical="top" wrapText="1"/>
    </xf>
    <xf numFmtId="176" fontId="18" fillId="0" borderId="4" xfId="0" applyNumberFormat="1" applyFont="1" applyBorder="1" applyAlignment="1">
      <alignment vertical="top" wrapText="1"/>
    </xf>
    <xf numFmtId="0" fontId="18" fillId="0" borderId="4" xfId="0" applyFont="1" applyBorder="1" applyAlignment="1">
      <alignment horizontal="center" vertical="top" wrapText="1"/>
    </xf>
    <xf numFmtId="176" fontId="18" fillId="0" borderId="4" xfId="15" applyNumberFormat="1" applyFont="1" applyBorder="1" applyAlignment="1">
      <alignment horizontal="center" vertical="top" wrapText="1"/>
    </xf>
    <xf numFmtId="0" fontId="3" fillId="0" borderId="0" xfId="0" applyFont="1" applyAlignment="1" quotePrefix="1">
      <alignment vertical="top" wrapText="1"/>
    </xf>
    <xf numFmtId="0" fontId="3" fillId="0" borderId="4" xfId="0" applyFont="1" applyBorder="1" applyAlignment="1" quotePrefix="1">
      <alignment vertical="top" wrapText="1"/>
    </xf>
    <xf numFmtId="0" fontId="6"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right" vertical="top" wrapText="1"/>
    </xf>
    <xf numFmtId="0" fontId="29" fillId="0" borderId="0" xfId="0" applyFont="1" applyBorder="1" applyAlignment="1">
      <alignment horizontal="right"/>
    </xf>
    <xf numFmtId="0" fontId="13" fillId="0" borderId="0" xfId="0" applyFont="1" applyAlignment="1">
      <alignment/>
    </xf>
    <xf numFmtId="0" fontId="25" fillId="0" borderId="0" xfId="0" applyFont="1" applyAlignment="1">
      <alignment/>
    </xf>
    <xf numFmtId="176" fontId="28" fillId="0" borderId="0" xfId="15" applyNumberFormat="1" applyFont="1" applyAlignment="1">
      <alignment vertical="top" wrapText="1"/>
    </xf>
    <xf numFmtId="176" fontId="30" fillId="0" borderId="0" xfId="15" applyNumberFormat="1" applyFont="1" applyAlignment="1">
      <alignment vertical="top" wrapText="1"/>
    </xf>
    <xf numFmtId="0" fontId="29" fillId="0" borderId="0" xfId="0" applyFont="1" applyAlignment="1">
      <alignment/>
    </xf>
    <xf numFmtId="176" fontId="32" fillId="0" borderId="0" xfId="15" applyNumberFormat="1" applyFont="1" applyAlignment="1">
      <alignment vertical="top" wrapText="1"/>
    </xf>
    <xf numFmtId="176" fontId="33" fillId="0" borderId="0" xfId="15" applyNumberFormat="1" applyFont="1" applyAlignment="1">
      <alignment vertical="top" wrapText="1"/>
    </xf>
    <xf numFmtId="176" fontId="31" fillId="0" borderId="0" xfId="15" applyNumberFormat="1" applyFont="1" applyAlignment="1">
      <alignment/>
    </xf>
    <xf numFmtId="176" fontId="12" fillId="0" borderId="0" xfId="15" applyNumberFormat="1" applyFont="1" applyAlignment="1">
      <alignment vertical="center" wrapText="1"/>
    </xf>
    <xf numFmtId="0" fontId="7" fillId="0" borderId="0" xfId="0" applyFont="1" applyAlignment="1">
      <alignment horizontal="center" vertical="top" wrapText="1"/>
    </xf>
    <xf numFmtId="176" fontId="34" fillId="0" borderId="0" xfId="15" applyNumberFormat="1" applyFont="1" applyAlignment="1">
      <alignment vertical="top" wrapText="1"/>
    </xf>
    <xf numFmtId="0" fontId="35" fillId="0" borderId="0" xfId="0" applyFont="1" applyAlignment="1">
      <alignment/>
    </xf>
    <xf numFmtId="0" fontId="5" fillId="0" borderId="0" xfId="0" applyFont="1" applyAlignment="1">
      <alignment vertical="top" wrapText="1"/>
    </xf>
    <xf numFmtId="176" fontId="21" fillId="0" borderId="0" xfId="15" applyNumberFormat="1" applyFont="1" applyAlignment="1">
      <alignment vertical="top" wrapText="1"/>
    </xf>
    <xf numFmtId="176" fontId="18" fillId="0" borderId="6" xfId="0" applyNumberFormat="1" applyFont="1" applyBorder="1" applyAlignment="1">
      <alignment horizontal="center" vertical="top" wrapText="1"/>
    </xf>
    <xf numFmtId="0" fontId="35" fillId="0" borderId="0" xfId="0" applyNumberFormat="1" applyFont="1" applyAlignment="1">
      <alignment horizontal="center"/>
    </xf>
    <xf numFmtId="0" fontId="35" fillId="0" borderId="0" xfId="0" applyNumberFormat="1" applyFont="1" applyAlignment="1">
      <alignment/>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horizontal="right" vertical="top"/>
    </xf>
    <xf numFmtId="0" fontId="3" fillId="0" borderId="4" xfId="0" applyFont="1" applyBorder="1" applyAlignment="1">
      <alignment/>
    </xf>
    <xf numFmtId="0" fontId="36" fillId="0" borderId="0" xfId="0" applyFont="1" applyAlignment="1">
      <alignment/>
    </xf>
    <xf numFmtId="176" fontId="25" fillId="0" borderId="0" xfId="15" applyNumberFormat="1" applyFont="1" applyAlignment="1">
      <alignment/>
    </xf>
    <xf numFmtId="0" fontId="5" fillId="0" borderId="0" xfId="0" applyFont="1" applyAlignment="1">
      <alignment horizontal="left" vertical="top"/>
    </xf>
    <xf numFmtId="0" fontId="14" fillId="0" borderId="0" xfId="0" applyFont="1" applyAlignment="1">
      <alignment/>
    </xf>
    <xf numFmtId="0" fontId="3" fillId="0" borderId="0" xfId="0" applyNumberFormat="1" applyFont="1" applyAlignment="1">
      <alignment/>
    </xf>
    <xf numFmtId="0" fontId="39" fillId="0" borderId="0" xfId="0" applyFont="1" applyAlignment="1">
      <alignment/>
    </xf>
    <xf numFmtId="0" fontId="3" fillId="0" borderId="0" xfId="0" applyFont="1" applyAlignment="1">
      <alignment/>
    </xf>
    <xf numFmtId="0" fontId="2" fillId="0" borderId="0" xfId="0" applyNumberFormat="1" applyFont="1" applyAlignment="1">
      <alignment/>
    </xf>
    <xf numFmtId="0" fontId="2" fillId="0" borderId="0" xfId="0" applyFont="1" applyAlignment="1">
      <alignment/>
    </xf>
    <xf numFmtId="0" fontId="40" fillId="0" borderId="0" xfId="0" applyFont="1" applyAlignment="1">
      <alignment/>
    </xf>
    <xf numFmtId="0" fontId="2" fillId="0" borderId="8" xfId="0" applyFont="1" applyBorder="1" applyAlignment="1">
      <alignment horizontal="center" vertical="center" wrapText="1"/>
    </xf>
    <xf numFmtId="0" fontId="5" fillId="0" borderId="0" xfId="0" applyFont="1" applyAlignment="1">
      <alignment/>
    </xf>
    <xf numFmtId="0" fontId="2" fillId="0" borderId="6" xfId="0" applyFont="1" applyBorder="1" applyAlignment="1">
      <alignment horizontal="center" vertical="center" wrapText="1"/>
    </xf>
    <xf numFmtId="0" fontId="39" fillId="0" borderId="0" xfId="0" applyFont="1" applyBorder="1" applyAlignment="1">
      <alignment/>
    </xf>
    <xf numFmtId="0" fontId="41" fillId="0" borderId="0" xfId="0" applyFont="1" applyAlignment="1">
      <alignment/>
    </xf>
    <xf numFmtId="0" fontId="0" fillId="0" borderId="8" xfId="0" applyBorder="1" applyAlignment="1">
      <alignment horizontal="center"/>
    </xf>
    <xf numFmtId="0" fontId="41" fillId="0" borderId="8" xfId="0" applyFont="1" applyBorder="1" applyAlignment="1">
      <alignment horizontal="center"/>
    </xf>
    <xf numFmtId="0" fontId="41" fillId="0" borderId="8" xfId="0" applyFont="1" applyBorder="1" applyAlignment="1">
      <alignment horizontal="center" vertical="center" wrapText="1"/>
    </xf>
    <xf numFmtId="0" fontId="41" fillId="0" borderId="8" xfId="0" applyFont="1" applyBorder="1" applyAlignment="1">
      <alignment horizontal="center" vertical="center"/>
    </xf>
    <xf numFmtId="0" fontId="41" fillId="0" borderId="0" xfId="0" applyNumberFormat="1" applyFont="1" applyAlignment="1">
      <alignment/>
    </xf>
    <xf numFmtId="0" fontId="42" fillId="0" borderId="0" xfId="0" applyFont="1" applyAlignment="1">
      <alignment/>
    </xf>
    <xf numFmtId="0" fontId="6" fillId="0" borderId="0" xfId="0" applyFont="1" applyAlignment="1">
      <alignment/>
    </xf>
    <xf numFmtId="0" fontId="29" fillId="0" borderId="8" xfId="0" applyFont="1" applyBorder="1" applyAlignment="1">
      <alignment horizontal="center" vertical="center"/>
    </xf>
    <xf numFmtId="0" fontId="43" fillId="0" borderId="8" xfId="0" applyFont="1" applyBorder="1" applyAlignment="1">
      <alignment horizontal="center" vertical="center" wrapText="1"/>
    </xf>
    <xf numFmtId="0" fontId="43" fillId="0" borderId="8" xfId="0" applyFont="1" applyBorder="1" applyAlignment="1">
      <alignment horizontal="center" vertical="center"/>
    </xf>
    <xf numFmtId="0" fontId="41" fillId="0" borderId="2" xfId="0" applyFont="1" applyBorder="1" applyAlignment="1">
      <alignment/>
    </xf>
    <xf numFmtId="37" fontId="41" fillId="0" borderId="2" xfId="0" applyNumberFormat="1" applyFont="1" applyBorder="1" applyAlignment="1">
      <alignment/>
    </xf>
    <xf numFmtId="0" fontId="41" fillId="0" borderId="9" xfId="0" applyFont="1" applyBorder="1" applyAlignment="1">
      <alignment/>
    </xf>
    <xf numFmtId="37" fontId="41" fillId="0" borderId="9" xfId="0" applyNumberFormat="1" applyFont="1" applyBorder="1" applyAlignment="1">
      <alignment/>
    </xf>
    <xf numFmtId="0" fontId="41" fillId="0" borderId="7" xfId="0" applyFont="1" applyBorder="1" applyAlignment="1">
      <alignment/>
    </xf>
    <xf numFmtId="37" fontId="41" fillId="0" borderId="7" xfId="0" applyNumberFormat="1" applyFont="1" applyBorder="1" applyAlignment="1">
      <alignment/>
    </xf>
    <xf numFmtId="37" fontId="28" fillId="0" borderId="4" xfId="0" applyNumberFormat="1" applyFont="1" applyBorder="1" applyAlignment="1">
      <alignment/>
    </xf>
    <xf numFmtId="0" fontId="45" fillId="0" borderId="0" xfId="0" applyFont="1" applyAlignment="1">
      <alignment horizontal="center" vertical="top" wrapText="1"/>
    </xf>
    <xf numFmtId="0" fontId="3" fillId="0" borderId="0" xfId="0" applyFont="1" applyAlignment="1">
      <alignment horizontal="center"/>
    </xf>
    <xf numFmtId="0" fontId="3" fillId="0" borderId="0" xfId="0" applyNumberFormat="1" applyFont="1" applyAlignment="1">
      <alignment horizontal="center"/>
    </xf>
    <xf numFmtId="0" fontId="29" fillId="0" borderId="0" xfId="0" applyFont="1" applyAlignment="1">
      <alignment/>
    </xf>
    <xf numFmtId="0" fontId="39" fillId="0" borderId="0" xfId="0" applyFont="1" applyAlignment="1">
      <alignment horizontal="center"/>
    </xf>
    <xf numFmtId="0" fontId="3" fillId="0" borderId="5" xfId="0" applyFont="1" applyBorder="1" applyAlignment="1">
      <alignment/>
    </xf>
    <xf numFmtId="37" fontId="41" fillId="0" borderId="0" xfId="0" applyNumberFormat="1" applyFont="1" applyAlignment="1">
      <alignment/>
    </xf>
    <xf numFmtId="0" fontId="3" fillId="0" borderId="4" xfId="0" applyFont="1" applyBorder="1" applyAlignment="1" quotePrefix="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9" fillId="0" borderId="0" xfId="0" applyFont="1" applyBorder="1" applyAlignment="1">
      <alignment horizontal="center"/>
    </xf>
    <xf numFmtId="0" fontId="2" fillId="0" borderId="0" xfId="0" applyFont="1" applyAlignment="1">
      <alignment horizontal="center"/>
    </xf>
    <xf numFmtId="176" fontId="46" fillId="0" borderId="0" xfId="15" applyNumberFormat="1" applyFont="1" applyAlignment="1">
      <alignment vertical="top" wrapText="1"/>
    </xf>
    <xf numFmtId="176" fontId="10" fillId="0" borderId="0" xfId="15" applyNumberFormat="1" applyFont="1" applyAlignment="1">
      <alignment vertical="top" wrapText="1"/>
    </xf>
    <xf numFmtId="176" fontId="47" fillId="0" borderId="0" xfId="0" applyNumberFormat="1" applyFont="1" applyAlignment="1">
      <alignment/>
    </xf>
    <xf numFmtId="0" fontId="12" fillId="0" borderId="0" xfId="0" applyFont="1" applyAlignment="1">
      <alignment/>
    </xf>
    <xf numFmtId="176" fontId="23" fillId="0" borderId="0" xfId="15" applyNumberFormat="1" applyFont="1" applyAlignment="1">
      <alignment/>
    </xf>
    <xf numFmtId="0" fontId="8" fillId="0" borderId="0" xfId="0" applyFont="1" applyAlignment="1">
      <alignment vertical="top" wrapText="1"/>
    </xf>
    <xf numFmtId="0" fontId="2" fillId="0" borderId="4" xfId="0" applyFont="1" applyBorder="1" applyAlignment="1">
      <alignment/>
    </xf>
    <xf numFmtId="177" fontId="3" fillId="0" borderId="4" xfId="0" applyNumberFormat="1" applyFont="1" applyBorder="1" applyAlignment="1">
      <alignment/>
    </xf>
    <xf numFmtId="0" fontId="49" fillId="0" borderId="4" xfId="0" applyFont="1" applyBorder="1" applyAlignment="1">
      <alignment/>
    </xf>
    <xf numFmtId="0" fontId="49" fillId="0" borderId="4" xfId="0" applyFont="1" applyBorder="1" applyAlignment="1">
      <alignment horizontal="center"/>
    </xf>
    <xf numFmtId="177" fontId="49" fillId="0" borderId="4" xfId="0" applyNumberFormat="1" applyFont="1" applyBorder="1" applyAlignment="1">
      <alignment/>
    </xf>
    <xf numFmtId="0" fontId="2" fillId="0" borderId="4" xfId="0" applyFont="1" applyBorder="1" applyAlignment="1">
      <alignment horizontal="center"/>
    </xf>
    <xf numFmtId="177" fontId="2" fillId="0" borderId="4" xfId="0" applyNumberFormat="1" applyFont="1" applyBorder="1" applyAlignment="1">
      <alignment/>
    </xf>
    <xf numFmtId="0" fontId="7" fillId="0" borderId="8" xfId="0" applyFont="1" applyBorder="1" applyAlignment="1">
      <alignment horizontal="center"/>
    </xf>
    <xf numFmtId="0" fontId="25" fillId="0" borderId="0" xfId="0" applyFont="1" applyAlignment="1">
      <alignment horizontal="center"/>
    </xf>
    <xf numFmtId="0" fontId="25" fillId="0" borderId="6" xfId="0" applyFont="1" applyBorder="1" applyAlignment="1">
      <alignment/>
    </xf>
    <xf numFmtId="0" fontId="25" fillId="0" borderId="6" xfId="0" applyFont="1" applyBorder="1" applyAlignment="1">
      <alignment horizontal="center"/>
    </xf>
    <xf numFmtId="176" fontId="25" fillId="0" borderId="4" xfId="15" applyNumberFormat="1" applyFont="1" applyBorder="1" applyAlignment="1">
      <alignment/>
    </xf>
    <xf numFmtId="0" fontId="25" fillId="0" borderId="5" xfId="0" applyFont="1" applyBorder="1" applyAlignment="1">
      <alignment/>
    </xf>
    <xf numFmtId="0" fontId="25" fillId="0" borderId="5" xfId="0" applyFont="1" applyBorder="1" applyAlignment="1">
      <alignment horizontal="center"/>
    </xf>
    <xf numFmtId="177" fontId="25" fillId="0" borderId="5" xfId="0" applyNumberFormat="1" applyFont="1" applyBorder="1" applyAlignment="1">
      <alignment/>
    </xf>
    <xf numFmtId="177" fontId="25" fillId="0" borderId="0" xfId="0" applyNumberFormat="1" applyFont="1" applyAlignment="1">
      <alignment/>
    </xf>
    <xf numFmtId="0" fontId="9" fillId="0" borderId="10" xfId="0" applyFont="1" applyBorder="1" applyAlignment="1">
      <alignment/>
    </xf>
    <xf numFmtId="176" fontId="37" fillId="0" borderId="0" xfId="15" applyNumberFormat="1" applyFont="1" applyAlignment="1">
      <alignment/>
    </xf>
    <xf numFmtId="177" fontId="50" fillId="0" borderId="0" xfId="0" applyNumberFormat="1" applyFont="1" applyAlignment="1">
      <alignment/>
    </xf>
    <xf numFmtId="0" fontId="51" fillId="0" borderId="0" xfId="0" applyFont="1" applyAlignment="1">
      <alignment/>
    </xf>
    <xf numFmtId="177" fontId="9" fillId="0" borderId="10" xfId="0" applyNumberFormat="1" applyFont="1" applyBorder="1" applyAlignment="1">
      <alignment/>
    </xf>
    <xf numFmtId="0" fontId="6" fillId="0" borderId="0" xfId="0" applyFont="1" applyAlignment="1">
      <alignment horizontal="center"/>
    </xf>
    <xf numFmtId="0" fontId="52" fillId="0" borderId="9" xfId="0" applyFont="1" applyBorder="1" applyAlignment="1">
      <alignment/>
    </xf>
    <xf numFmtId="37" fontId="52" fillId="0" borderId="9" xfId="0" applyNumberFormat="1" applyFont="1" applyBorder="1" applyAlignment="1">
      <alignment/>
    </xf>
    <xf numFmtId="0" fontId="53" fillId="0" borderId="9" xfId="0" applyFont="1" applyBorder="1" applyAlignment="1">
      <alignment/>
    </xf>
    <xf numFmtId="37" fontId="53" fillId="0" borderId="9" xfId="0" applyNumberFormat="1" applyFont="1" applyBorder="1" applyAlignment="1">
      <alignment/>
    </xf>
    <xf numFmtId="37" fontId="54" fillId="0" borderId="9" xfId="0" applyNumberFormat="1" applyFont="1" applyBorder="1" applyAlignment="1">
      <alignment/>
    </xf>
    <xf numFmtId="0" fontId="53" fillId="0" borderId="7" xfId="0" applyFont="1" applyBorder="1" applyAlignment="1">
      <alignment/>
    </xf>
    <xf numFmtId="37" fontId="53" fillId="0" borderId="7" xfId="0" applyNumberFormat="1" applyFont="1" applyBorder="1" applyAlignment="1">
      <alignment/>
    </xf>
    <xf numFmtId="0" fontId="52" fillId="0" borderId="7" xfId="0" applyFont="1" applyBorder="1" applyAlignment="1">
      <alignment horizontal="center"/>
    </xf>
    <xf numFmtId="0" fontId="52" fillId="0" borderId="7" xfId="0" applyFont="1" applyBorder="1" applyAlignment="1">
      <alignment/>
    </xf>
    <xf numFmtId="37" fontId="52" fillId="0" borderId="7" xfId="0" applyNumberFormat="1" applyFont="1" applyBorder="1" applyAlignment="1">
      <alignment/>
    </xf>
    <xf numFmtId="0" fontId="52" fillId="0" borderId="8" xfId="0" applyFont="1" applyBorder="1" applyAlignment="1">
      <alignment horizontal="center"/>
    </xf>
    <xf numFmtId="0" fontId="53" fillId="0" borderId="8" xfId="0" applyFont="1" applyBorder="1" applyAlignment="1">
      <alignment/>
    </xf>
    <xf numFmtId="37" fontId="52" fillId="0" borderId="8" xfId="0" applyNumberFormat="1" applyFont="1" applyBorder="1" applyAlignment="1">
      <alignment/>
    </xf>
    <xf numFmtId="0" fontId="17" fillId="0" borderId="0" xfId="0" applyNumberFormat="1" applyFont="1" applyAlignment="1">
      <alignment/>
    </xf>
    <xf numFmtId="0" fontId="55" fillId="0" borderId="0" xfId="0" applyFont="1" applyAlignment="1">
      <alignment/>
    </xf>
    <xf numFmtId="0" fontId="17" fillId="0" borderId="0" xfId="0" applyFont="1" applyAlignment="1">
      <alignment/>
    </xf>
    <xf numFmtId="176" fontId="23" fillId="0" borderId="0" xfId="15" applyNumberFormat="1" applyFont="1" applyAlignment="1">
      <alignment vertical="top" wrapText="1"/>
    </xf>
    <xf numFmtId="0" fontId="3" fillId="0" borderId="8" xfId="0" applyFont="1" applyBorder="1" applyAlignment="1">
      <alignment horizontal="center" vertical="top" wrapText="1"/>
    </xf>
    <xf numFmtId="0" fontId="2" fillId="0" borderId="6" xfId="0" applyFont="1" applyBorder="1" applyAlignment="1">
      <alignment horizontal="justify" vertical="top" wrapText="1"/>
    </xf>
    <xf numFmtId="0" fontId="3" fillId="0" borderId="4" xfId="0" applyFont="1" applyBorder="1" applyAlignment="1">
      <alignment horizontal="justify" vertical="top" wrapText="1"/>
    </xf>
    <xf numFmtId="0" fontId="1" fillId="0" borderId="4" xfId="0" applyFont="1" applyBorder="1" applyAlignment="1">
      <alignment horizontal="justify" vertical="top" wrapText="1"/>
    </xf>
    <xf numFmtId="176" fontId="31" fillId="0" borderId="4" xfId="15" applyNumberFormat="1" applyFont="1" applyBorder="1" applyAlignment="1">
      <alignment vertical="top" wrapText="1"/>
    </xf>
    <xf numFmtId="0" fontId="1" fillId="0" borderId="0" xfId="0" applyFont="1" applyBorder="1" applyAlignment="1">
      <alignment horizontal="justify" vertical="top" wrapText="1"/>
    </xf>
    <xf numFmtId="176" fontId="10" fillId="0" borderId="4" xfId="15" applyNumberFormat="1" applyFont="1" applyBorder="1" applyAlignment="1" quotePrefix="1">
      <alignment vertical="center" wrapText="1"/>
    </xf>
    <xf numFmtId="176" fontId="10" fillId="0" borderId="4" xfId="15" applyNumberFormat="1" applyFont="1" applyBorder="1" applyAlignment="1">
      <alignment vertical="center" wrapText="1"/>
    </xf>
    <xf numFmtId="0" fontId="1" fillId="0" borderId="4" xfId="0" applyFont="1" applyBorder="1" applyAlignment="1">
      <alignment horizontal="justify" vertical="center" wrapText="1"/>
    </xf>
    <xf numFmtId="176" fontId="11" fillId="0" borderId="6" xfId="15" applyNumberFormat="1" applyFont="1" applyBorder="1" applyAlignment="1">
      <alignment horizontal="justify" vertical="top" wrapText="1"/>
    </xf>
    <xf numFmtId="0" fontId="57" fillId="0" borderId="6" xfId="0" applyFont="1" applyBorder="1" applyAlignment="1">
      <alignment horizontal="justify" vertical="top" wrapText="1"/>
    </xf>
    <xf numFmtId="176" fontId="58" fillId="0" borderId="6" xfId="15" applyNumberFormat="1" applyFont="1" applyBorder="1" applyAlignment="1">
      <alignment vertical="top" wrapText="1"/>
    </xf>
    <xf numFmtId="0" fontId="2" fillId="0" borderId="5" xfId="0" applyFont="1" applyBorder="1" applyAlignment="1">
      <alignment horizontal="justify" vertical="top" wrapText="1"/>
    </xf>
    <xf numFmtId="176" fontId="11" fillId="0" borderId="5" xfId="15" applyNumberFormat="1" applyFont="1" applyBorder="1" applyAlignment="1">
      <alignment vertical="top" wrapText="1"/>
    </xf>
    <xf numFmtId="176" fontId="58" fillId="0" borderId="5" xfId="15" applyNumberFormat="1" applyFont="1" applyBorder="1" applyAlignment="1">
      <alignment vertical="top" wrapText="1"/>
    </xf>
    <xf numFmtId="0" fontId="45" fillId="0" borderId="0" xfId="0" applyFont="1" applyAlignment="1">
      <alignment horizontal="center" vertical="top"/>
    </xf>
    <xf numFmtId="176" fontId="14" fillId="0" borderId="11" xfId="15" applyNumberFormat="1" applyFont="1" applyBorder="1" applyAlignment="1">
      <alignment vertical="top" wrapText="1"/>
    </xf>
    <xf numFmtId="176" fontId="11" fillId="0" borderId="11" xfId="15" applyNumberFormat="1" applyFont="1" applyBorder="1" applyAlignment="1">
      <alignment/>
    </xf>
    <xf numFmtId="0" fontId="7" fillId="0" borderId="0" xfId="0" applyFont="1" applyAlignment="1">
      <alignment horizontal="right" vertical="top" wrapText="1"/>
    </xf>
    <xf numFmtId="0" fontId="29" fillId="0" borderId="0" xfId="0" applyFont="1" applyAlignment="1">
      <alignment horizontal="right"/>
    </xf>
    <xf numFmtId="0" fontId="3"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0" xfId="0" applyFont="1" applyBorder="1" applyAlignment="1">
      <alignment horizontal="center" vertical="center" wrapText="1"/>
    </xf>
    <xf numFmtId="176" fontId="12" fillId="0" borderId="0" xfId="15" applyNumberFormat="1" applyFont="1" applyBorder="1" applyAlignment="1">
      <alignment vertical="top" wrapText="1"/>
    </xf>
    <xf numFmtId="176" fontId="24" fillId="0" borderId="0" xfId="15" applyNumberFormat="1" applyFont="1" applyBorder="1" applyAlignment="1">
      <alignment vertical="top" wrapText="1"/>
    </xf>
    <xf numFmtId="176" fontId="11" fillId="0" borderId="0" xfId="15" applyNumberFormat="1" applyFont="1" applyBorder="1" applyAlignment="1">
      <alignment/>
    </xf>
    <xf numFmtId="0" fontId="0" fillId="0" borderId="0" xfId="0" applyFont="1" applyAlignment="1">
      <alignment/>
    </xf>
    <xf numFmtId="0" fontId="0" fillId="0" borderId="0" xfId="0" applyAlignment="1">
      <alignment horizontal="center"/>
    </xf>
    <xf numFmtId="0" fontId="3" fillId="0" borderId="9" xfId="0" applyFont="1" applyBorder="1" applyAlignment="1">
      <alignment horizontal="center" vertical="top" wrapText="1"/>
    </xf>
    <xf numFmtId="176" fontId="6" fillId="0" borderId="0" xfId="15" applyNumberFormat="1" applyFont="1" applyAlignment="1">
      <alignment/>
    </xf>
    <xf numFmtId="176" fontId="25" fillId="0" borderId="0" xfId="0" applyNumberFormat="1" applyFont="1" applyAlignment="1">
      <alignment/>
    </xf>
    <xf numFmtId="10" fontId="25" fillId="0" borderId="0" xfId="0" applyNumberFormat="1" applyFont="1" applyAlignment="1">
      <alignment/>
    </xf>
    <xf numFmtId="0" fontId="7" fillId="0" borderId="0" xfId="0" applyFont="1" applyAlignment="1">
      <alignment/>
    </xf>
    <xf numFmtId="0" fontId="42" fillId="0" borderId="0" xfId="0" applyFont="1" applyAlignment="1">
      <alignment/>
    </xf>
    <xf numFmtId="0" fontId="6" fillId="0" borderId="0" xfId="0" applyFont="1" applyAlignment="1">
      <alignment horizontal="justify" vertical="center" wrapText="1"/>
    </xf>
    <xf numFmtId="0" fontId="60" fillId="0" borderId="0" xfId="0" applyFont="1" applyAlignment="1">
      <alignment horizontal="left"/>
    </xf>
    <xf numFmtId="37" fontId="19" fillId="0" borderId="0" xfId="0" applyNumberFormat="1" applyFont="1" applyAlignment="1">
      <alignment/>
    </xf>
    <xf numFmtId="176" fontId="21" fillId="0" borderId="0" xfId="15" applyNumberFormat="1" applyFont="1" applyBorder="1" applyAlignment="1">
      <alignment vertical="top" wrapText="1"/>
    </xf>
    <xf numFmtId="10" fontId="12" fillId="0" borderId="0" xfId="15" applyNumberFormat="1" applyFont="1" applyAlignment="1">
      <alignment vertical="top" wrapText="1"/>
    </xf>
    <xf numFmtId="10" fontId="14" fillId="0" borderId="11" xfId="15" applyNumberFormat="1" applyFont="1" applyBorder="1" applyAlignment="1">
      <alignment vertical="top" wrapText="1"/>
    </xf>
    <xf numFmtId="176" fontId="61" fillId="0" borderId="0" xfId="0" applyNumberFormat="1" applyFont="1" applyAlignment="1">
      <alignment/>
    </xf>
    <xf numFmtId="0" fontId="61" fillId="0" borderId="0" xfId="0" applyFont="1" applyAlignment="1">
      <alignment/>
    </xf>
    <xf numFmtId="176" fontId="28" fillId="0" borderId="0" xfId="15" applyNumberFormat="1" applyFont="1" applyAlignment="1">
      <alignment/>
    </xf>
    <xf numFmtId="176" fontId="62" fillId="0" borderId="0" xfId="15" applyNumberFormat="1" applyFont="1" applyAlignment="1">
      <alignmen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xf>
    <xf numFmtId="0" fontId="3" fillId="0" borderId="0" xfId="0" applyFont="1" applyBorder="1" applyAlignment="1">
      <alignment vertical="top" wrapText="1"/>
    </xf>
    <xf numFmtId="0" fontId="2" fillId="0" borderId="0" xfId="0" applyFont="1" applyAlignment="1">
      <alignment horizontal="lef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2" fillId="0" borderId="8" xfId="15" applyNumberFormat="1" applyFont="1" applyBorder="1" applyAlignment="1">
      <alignment horizontal="center" vertical="center" wrapText="1"/>
    </xf>
    <xf numFmtId="0" fontId="64" fillId="0" borderId="2" xfId="0" applyFont="1" applyBorder="1" applyAlignment="1">
      <alignment horizontal="center" vertical="top" wrapText="1"/>
    </xf>
    <xf numFmtId="0" fontId="64" fillId="0" borderId="15" xfId="0" applyFont="1" applyBorder="1" applyAlignment="1">
      <alignment horizontal="justify" vertical="top" wrapText="1"/>
    </xf>
    <xf numFmtId="0" fontId="64" fillId="0" borderId="3" xfId="0" applyFont="1" applyBorder="1" applyAlignment="1">
      <alignment horizontal="justify" vertical="top" wrapText="1"/>
    </xf>
    <xf numFmtId="176" fontId="1" fillId="0" borderId="2" xfId="15" applyNumberFormat="1" applyFont="1" applyBorder="1" applyAlignment="1">
      <alignment horizontal="justify" vertical="top" wrapText="1"/>
    </xf>
    <xf numFmtId="0" fontId="65" fillId="0" borderId="9" xfId="0" applyFont="1" applyBorder="1" applyAlignment="1">
      <alignment horizontal="center" vertical="top" wrapText="1"/>
    </xf>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187" fontId="7" fillId="0" borderId="9" xfId="15" applyNumberFormat="1" applyFont="1" applyBorder="1" applyAlignment="1">
      <alignment horizontal="justify" vertical="top" wrapText="1"/>
    </xf>
    <xf numFmtId="0" fontId="3" fillId="0" borderId="16" xfId="0" applyFont="1" applyBorder="1" applyAlignment="1">
      <alignment horizontal="justify" vertical="top" wrapText="1"/>
    </xf>
    <xf numFmtId="0" fontId="3" fillId="0" borderId="17" xfId="0" applyFont="1" applyBorder="1" applyAlignment="1">
      <alignment horizontal="justify" vertical="top" wrapText="1"/>
    </xf>
    <xf numFmtId="187" fontId="6" fillId="0" borderId="17" xfId="15" applyNumberFormat="1" applyFont="1" applyBorder="1" applyAlignment="1">
      <alignment horizontal="justify" vertical="top" wrapText="1"/>
    </xf>
    <xf numFmtId="0" fontId="2" fillId="0" borderId="9" xfId="0" applyFont="1" applyBorder="1" applyAlignment="1">
      <alignment horizontal="center" vertical="top" wrapText="1"/>
    </xf>
    <xf numFmtId="187" fontId="7" fillId="0" borderId="17" xfId="15" applyNumberFormat="1" applyFont="1" applyBorder="1" applyAlignment="1">
      <alignment horizontal="justify" vertical="top" wrapText="1"/>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187" fontId="9" fillId="0" borderId="17" xfId="15" applyNumberFormat="1" applyFont="1" applyBorder="1" applyAlignment="1">
      <alignment horizontal="justify" vertical="top" wrapText="1"/>
    </xf>
    <xf numFmtId="187" fontId="5" fillId="0" borderId="17" xfId="15" applyNumberFormat="1" applyFont="1" applyBorder="1" applyAlignment="1">
      <alignment horizontal="center" vertical="top" wrapText="1"/>
    </xf>
    <xf numFmtId="0" fontId="66" fillId="0" borderId="8" xfId="0" applyFont="1" applyBorder="1" applyAlignment="1">
      <alignment horizontal="center" vertical="center" wrapText="1"/>
    </xf>
    <xf numFmtId="0" fontId="66" fillId="0" borderId="13" xfId="0" applyNumberFormat="1" applyFont="1" applyBorder="1" applyAlignment="1">
      <alignment horizontal="left" vertical="center" wrapText="1"/>
    </xf>
    <xf numFmtId="0" fontId="66" fillId="0" borderId="14" xfId="0" applyNumberFormat="1" applyFont="1" applyBorder="1" applyAlignment="1">
      <alignment horizontal="left" vertical="center" wrapText="1"/>
    </xf>
    <xf numFmtId="187" fontId="66" fillId="0" borderId="8" xfId="15" applyNumberFormat="1" applyFont="1" applyBorder="1" applyAlignment="1">
      <alignment horizontal="justify" vertical="center" wrapText="1"/>
    </xf>
    <xf numFmtId="0" fontId="40" fillId="0" borderId="9" xfId="0" applyFont="1" applyBorder="1" applyAlignment="1">
      <alignment horizontal="center" vertical="top" wrapText="1"/>
    </xf>
    <xf numFmtId="187" fontId="6" fillId="0" borderId="9" xfId="15" applyNumberFormat="1" applyFont="1" applyBorder="1" applyAlignment="1">
      <alignment horizontal="justify" vertical="top" wrapText="1"/>
    </xf>
    <xf numFmtId="187" fontId="2" fillId="0" borderId="17" xfId="15" applyNumberFormat="1" applyFont="1" applyBorder="1" applyAlignment="1">
      <alignment horizontal="center" vertical="top" wrapText="1"/>
    </xf>
    <xf numFmtId="187" fontId="3" fillId="0" borderId="17" xfId="15" applyNumberFormat="1" applyFont="1" applyBorder="1" applyAlignment="1">
      <alignment horizontal="center" vertical="top" wrapText="1"/>
    </xf>
    <xf numFmtId="192" fontId="6" fillId="0" borderId="17" xfId="15" applyNumberFormat="1" applyFont="1" applyBorder="1" applyAlignment="1">
      <alignment vertical="top" wrapText="1"/>
    </xf>
    <xf numFmtId="0" fontId="66" fillId="0" borderId="13" xfId="0" applyNumberFormat="1" applyFont="1" applyBorder="1" applyAlignment="1">
      <alignment horizontal="justify" vertical="center" wrapText="1"/>
    </xf>
    <xf numFmtId="0" fontId="66" fillId="0" borderId="14" xfId="0" applyNumberFormat="1" applyFont="1" applyBorder="1" applyAlignment="1">
      <alignment horizontal="justify" vertical="center" wrapText="1"/>
    </xf>
    <xf numFmtId="187" fontId="66" fillId="0" borderId="14" xfId="15" applyNumberFormat="1" applyFont="1" applyBorder="1" applyAlignment="1">
      <alignment horizontal="center" vertical="center" wrapText="1"/>
    </xf>
    <xf numFmtId="0" fontId="2" fillId="0" borderId="2" xfId="0" applyFont="1" applyBorder="1" applyAlignment="1">
      <alignment horizontal="center" vertical="top" wrapText="1"/>
    </xf>
    <xf numFmtId="0" fontId="2" fillId="0" borderId="15" xfId="0" applyFont="1" applyBorder="1" applyAlignment="1">
      <alignment horizontal="justify" vertical="top" wrapText="1"/>
    </xf>
    <xf numFmtId="0" fontId="2" fillId="0" borderId="3" xfId="0" applyFont="1" applyBorder="1" applyAlignment="1">
      <alignment horizontal="justify" vertical="top" wrapText="1"/>
    </xf>
    <xf numFmtId="0" fontId="3" fillId="0" borderId="3" xfId="0" applyFont="1" applyBorder="1" applyAlignment="1">
      <alignment horizontal="justify" vertical="top" wrapText="1"/>
    </xf>
    <xf numFmtId="0" fontId="3" fillId="0" borderId="2" xfId="0" applyFont="1" applyBorder="1" applyAlignment="1">
      <alignment horizontal="justify" vertical="top" wrapText="1"/>
    </xf>
    <xf numFmtId="176" fontId="3" fillId="0" borderId="17" xfId="15" applyNumberFormat="1" applyFont="1" applyBorder="1" applyAlignment="1">
      <alignment horizontal="justify" vertical="top" wrapText="1"/>
    </xf>
    <xf numFmtId="1" fontId="3" fillId="0" borderId="17" xfId="15" applyNumberFormat="1" applyFont="1" applyBorder="1" applyAlignment="1">
      <alignment horizontal="right" vertical="top" wrapText="1"/>
    </xf>
    <xf numFmtId="0" fontId="59" fillId="0" borderId="9" xfId="0" applyFont="1" applyBorder="1" applyAlignment="1">
      <alignment horizontal="center" vertical="top" wrapText="1"/>
    </xf>
    <xf numFmtId="176" fontId="59" fillId="0" borderId="17" xfId="15" applyNumberFormat="1" applyFont="1" applyBorder="1" applyAlignment="1">
      <alignment horizontal="justify" vertical="center" wrapText="1"/>
    </xf>
    <xf numFmtId="0" fontId="59" fillId="0" borderId="0" xfId="0" applyFont="1" applyAlignment="1">
      <alignment/>
    </xf>
    <xf numFmtId="176" fontId="6" fillId="0" borderId="17" xfId="15" applyNumberFormat="1" applyFont="1" applyBorder="1" applyAlignment="1">
      <alignment horizontal="justify" vertical="top" wrapText="1"/>
    </xf>
    <xf numFmtId="0" fontId="59" fillId="0" borderId="16" xfId="0" applyFont="1" applyBorder="1" applyAlignment="1">
      <alignment horizontal="justify" vertical="top" wrapText="1"/>
    </xf>
    <xf numFmtId="0" fontId="59" fillId="0" borderId="17" xfId="0" applyFont="1" applyBorder="1" applyAlignment="1">
      <alignment horizontal="justify" vertical="top" wrapText="1"/>
    </xf>
    <xf numFmtId="176" fontId="59" fillId="0" borderId="17" xfId="15" applyNumberFormat="1" applyFont="1" applyBorder="1" applyAlignment="1">
      <alignment horizontal="justify" vertical="top" wrapText="1"/>
    </xf>
    <xf numFmtId="176" fontId="3" fillId="0" borderId="9" xfId="15" applyNumberFormat="1" applyFont="1" applyBorder="1" applyAlignment="1">
      <alignment vertical="top" wrapText="1"/>
    </xf>
    <xf numFmtId="0" fontId="3" fillId="0" borderId="18" xfId="0" applyFont="1" applyBorder="1" applyAlignment="1">
      <alignment horizontal="justify" vertical="top" wrapText="1"/>
    </xf>
    <xf numFmtId="0" fontId="3" fillId="0" borderId="1" xfId="0" applyFont="1" applyBorder="1" applyAlignment="1">
      <alignment horizontal="justify" vertical="top" wrapText="1"/>
    </xf>
    <xf numFmtId="176" fontId="3" fillId="0" borderId="7" xfId="15" applyNumberFormat="1" applyFont="1" applyBorder="1" applyAlignment="1">
      <alignment vertical="top" wrapText="1"/>
    </xf>
    <xf numFmtId="0" fontId="67" fillId="0" borderId="9" xfId="0" applyFont="1" applyBorder="1" applyAlignment="1">
      <alignment horizontal="center" vertical="top" wrapText="1"/>
    </xf>
    <xf numFmtId="0" fontId="67" fillId="0" borderId="16" xfId="0" applyFont="1" applyBorder="1" applyAlignment="1">
      <alignment horizontal="justify" vertical="top" wrapText="1"/>
    </xf>
    <xf numFmtId="0" fontId="67" fillId="0" borderId="17" xfId="0" applyFont="1" applyBorder="1" applyAlignment="1">
      <alignment horizontal="justify" vertical="top" wrapText="1"/>
    </xf>
    <xf numFmtId="176" fontId="67" fillId="0" borderId="17" xfId="15" applyNumberFormat="1" applyFont="1" applyBorder="1" applyAlignment="1">
      <alignment horizontal="justify" vertical="top" wrapText="1"/>
    </xf>
    <xf numFmtId="176" fontId="67" fillId="0" borderId="9" xfId="15" applyNumberFormat="1" applyFont="1" applyBorder="1" applyAlignment="1">
      <alignment vertical="top" wrapText="1"/>
    </xf>
    <xf numFmtId="0" fontId="6" fillId="0" borderId="0" xfId="0" applyFont="1" applyAlignment="1">
      <alignment horizontal="left" vertical="top" wrapText="1"/>
    </xf>
    <xf numFmtId="0" fontId="13" fillId="0" borderId="0" xfId="0" applyFont="1" applyBorder="1" applyAlignment="1">
      <alignment/>
    </xf>
    <xf numFmtId="176" fontId="31" fillId="0" borderId="0" xfId="0" applyNumberFormat="1" applyFont="1" applyBorder="1" applyAlignment="1">
      <alignment wrapText="1"/>
    </xf>
    <xf numFmtId="176" fontId="23" fillId="0" borderId="0" xfId="15" applyNumberFormat="1" applyFont="1" applyBorder="1" applyAlignment="1">
      <alignment horizontal="center" vertical="top" wrapText="1"/>
    </xf>
    <xf numFmtId="37" fontId="28" fillId="0" borderId="5" xfId="0" applyNumberFormat="1" applyFont="1" applyBorder="1" applyAlignment="1">
      <alignment/>
    </xf>
    <xf numFmtId="0" fontId="0" fillId="0" borderId="0" xfId="0" applyFont="1" applyAlignment="1">
      <alignment/>
    </xf>
    <xf numFmtId="176" fontId="61" fillId="0" borderId="0" xfId="15" applyNumberFormat="1" applyFont="1" applyAlignment="1">
      <alignment vertical="top" wrapText="1"/>
    </xf>
    <xf numFmtId="176" fontId="68" fillId="0" borderId="0" xfId="15" applyNumberFormat="1" applyFont="1" applyAlignment="1">
      <alignment vertical="top" wrapText="1"/>
    </xf>
    <xf numFmtId="176" fontId="69" fillId="0" borderId="11" xfId="15" applyNumberFormat="1" applyFont="1" applyBorder="1" applyAlignment="1">
      <alignment vertical="top" wrapText="1"/>
    </xf>
    <xf numFmtId="0" fontId="70" fillId="0" borderId="0" xfId="0" applyFont="1" applyAlignment="1">
      <alignment horizontal="center" vertical="top" wrapText="1"/>
    </xf>
    <xf numFmtId="0" fontId="10" fillId="0" borderId="0" xfId="0" applyFont="1" applyAlignment="1">
      <alignment/>
    </xf>
    <xf numFmtId="0" fontId="3" fillId="0" borderId="0" xfId="0" applyFont="1" applyAlignment="1" quotePrefix="1">
      <alignment horizontal="left"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5" fillId="0" borderId="0" xfId="0" applyFont="1" applyAlignment="1">
      <alignment horizontal="left" wrapText="1"/>
    </xf>
    <xf numFmtId="176" fontId="34" fillId="0" borderId="0" xfId="15" applyNumberFormat="1" applyFont="1" applyAlignment="1">
      <alignment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xf>
    <xf numFmtId="0" fontId="33" fillId="0" borderId="0" xfId="0" applyFont="1" applyAlignment="1">
      <alignment horizontal="center" vertical="top" wrapText="1"/>
    </xf>
    <xf numFmtId="0" fontId="28" fillId="0" borderId="0" xfId="0" applyFont="1" applyAlignment="1">
      <alignment horizontal="center" vertical="top" wrapText="1"/>
    </xf>
    <xf numFmtId="0" fontId="8" fillId="0" borderId="0" xfId="0" applyFont="1" applyAlignment="1">
      <alignment horizontal="left" vertical="top" wrapText="1"/>
    </xf>
    <xf numFmtId="0" fontId="17" fillId="0" borderId="0" xfId="0" applyFont="1" applyAlignment="1">
      <alignment horizontal="justify" vertical="top" wrapText="1"/>
    </xf>
    <xf numFmtId="0" fontId="8" fillId="0" borderId="0" xfId="0" applyFont="1" applyAlignment="1">
      <alignment horizontal="left"/>
    </xf>
    <xf numFmtId="0" fontId="9" fillId="0" borderId="0" xfId="0" applyFont="1" applyAlignment="1">
      <alignment horizontal="left" vertical="top" wrapText="1"/>
    </xf>
    <xf numFmtId="176" fontId="12" fillId="0" borderId="0" xfId="15" applyNumberFormat="1" applyFont="1" applyAlignment="1">
      <alignment horizontal="right" vertical="top" wrapText="1"/>
    </xf>
    <xf numFmtId="176" fontId="11" fillId="0" borderId="6" xfId="15" applyNumberFormat="1" applyFont="1" applyBorder="1" applyAlignment="1" quotePrefix="1">
      <alignment vertical="top" wrapText="1"/>
    </xf>
    <xf numFmtId="0" fontId="3" fillId="0" borderId="4" xfId="0" applyFont="1" applyBorder="1" applyAlignment="1">
      <alignment horizontal="left" vertical="top" wrapText="1"/>
    </xf>
    <xf numFmtId="176" fontId="11" fillId="0" borderId="4" xfId="15" applyNumberFormat="1" applyFont="1" applyBorder="1" applyAlignment="1">
      <alignment/>
    </xf>
    <xf numFmtId="0" fontId="2" fillId="0" borderId="19" xfId="0" applyFont="1" applyBorder="1" applyAlignment="1">
      <alignment horizontal="justify" vertical="top" wrapText="1"/>
    </xf>
    <xf numFmtId="176" fontId="11" fillId="0" borderId="19" xfId="15" applyNumberFormat="1" applyFont="1" applyBorder="1" applyAlignment="1" quotePrefix="1">
      <alignment vertical="top" wrapText="1"/>
    </xf>
    <xf numFmtId="176" fontId="11" fillId="0" borderId="19" xfId="15" applyNumberFormat="1" applyFont="1" applyBorder="1" applyAlignment="1">
      <alignment vertical="top" wrapText="1"/>
    </xf>
    <xf numFmtId="0" fontId="57" fillId="0" borderId="19" xfId="0" applyFont="1" applyBorder="1" applyAlignment="1">
      <alignment horizontal="justify" vertical="top" wrapText="1"/>
    </xf>
    <xf numFmtId="176" fontId="58" fillId="0" borderId="19" xfId="15" applyNumberFormat="1" applyFont="1" applyBorder="1" applyAlignment="1">
      <alignment vertical="top" wrapText="1"/>
    </xf>
    <xf numFmtId="0" fontId="3" fillId="0" borderId="0" xfId="0" applyFont="1" applyAlignment="1">
      <alignment horizontal="center" vertical="top"/>
    </xf>
    <xf numFmtId="0" fontId="2" fillId="0" borderId="0" xfId="0" applyFont="1" applyAlignment="1">
      <alignment horizontal="center" vertical="top" wrapText="1"/>
    </xf>
    <xf numFmtId="0" fontId="48" fillId="0" borderId="0" xfId="0" applyFont="1" applyAlignment="1">
      <alignment horizontal="center"/>
    </xf>
    <xf numFmtId="0" fontId="16" fillId="0" borderId="0" xfId="0" applyFont="1" applyAlignment="1">
      <alignment horizontal="center"/>
    </xf>
    <xf numFmtId="0" fontId="6" fillId="0" borderId="0" xfId="0" applyFont="1" applyAlignment="1">
      <alignment horizontal="justify" vertical="center" wrapText="1"/>
    </xf>
    <xf numFmtId="0" fontId="3" fillId="0" borderId="0" xfId="0" applyFont="1" applyAlignment="1">
      <alignment vertical="top" wrapText="1"/>
    </xf>
    <xf numFmtId="0" fontId="6" fillId="0" borderId="0" xfId="0" applyFont="1" applyAlignment="1">
      <alignment horizontal="justify"/>
    </xf>
    <xf numFmtId="0" fontId="5" fillId="0" borderId="0" xfId="0" applyFont="1" applyAlignment="1">
      <alignment horizontal="justify"/>
    </xf>
    <xf numFmtId="0" fontId="3" fillId="0" borderId="0" xfId="0" applyFont="1" applyAlignment="1">
      <alignment horizontal="justify"/>
    </xf>
    <xf numFmtId="176" fontId="11" fillId="0" borderId="5" xfId="15" applyNumberFormat="1" applyFont="1" applyBorder="1" applyAlignment="1" quotePrefix="1">
      <alignment vertical="top" wrapText="1"/>
    </xf>
    <xf numFmtId="0" fontId="57" fillId="0" borderId="5" xfId="0" applyFont="1" applyBorder="1" applyAlignment="1">
      <alignment horizontal="justify" vertical="top" wrapText="1"/>
    </xf>
    <xf numFmtId="0" fontId="2" fillId="0" borderId="0" xfId="0" applyFont="1" applyAlignment="1">
      <alignment horizontal="left" vertical="center"/>
    </xf>
    <xf numFmtId="0" fontId="6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15" fillId="0" borderId="0" xfId="0" applyFont="1" applyAlignment="1">
      <alignment horizontal="center"/>
    </xf>
    <xf numFmtId="0" fontId="38" fillId="0" borderId="0" xfId="0" applyFont="1" applyAlignment="1">
      <alignment horizontal="center"/>
    </xf>
    <xf numFmtId="0" fontId="2" fillId="0" borderId="0" xfId="0" applyFont="1" applyAlignment="1">
      <alignment horizontal="left"/>
    </xf>
    <xf numFmtId="176" fontId="48" fillId="0" borderId="0" xfId="15" applyNumberFormat="1" applyFont="1" applyAlignment="1">
      <alignment horizontal="center"/>
    </xf>
    <xf numFmtId="0" fontId="59" fillId="0" borderId="16" xfId="0" applyFont="1" applyBorder="1" applyAlignment="1">
      <alignment horizontal="left" vertical="top" wrapText="1"/>
    </xf>
    <xf numFmtId="0" fontId="59" fillId="0" borderId="17" xfId="0" applyFont="1" applyBorder="1" applyAlignment="1">
      <alignment horizontal="left" vertical="top" wrapText="1"/>
    </xf>
    <xf numFmtId="0" fontId="67" fillId="0" borderId="16" xfId="0" applyFont="1" applyBorder="1" applyAlignment="1">
      <alignment horizontal="left" vertical="top" wrapText="1"/>
    </xf>
    <xf numFmtId="0" fontId="67" fillId="0" borderId="17" xfId="0" applyFont="1" applyBorder="1" applyAlignment="1">
      <alignment horizontal="left" vertical="top" wrapText="1"/>
    </xf>
    <xf numFmtId="176" fontId="56" fillId="0" borderId="0" xfId="15" applyNumberFormat="1" applyFont="1" applyAlignment="1">
      <alignment horizontal="center"/>
    </xf>
    <xf numFmtId="0" fontId="8" fillId="0" borderId="0" xfId="0" applyFont="1" applyAlignment="1">
      <alignment horizontal="center" vertical="top"/>
    </xf>
    <xf numFmtId="0" fontId="3" fillId="0" borderId="0" xfId="0" applyFont="1" applyAlignment="1">
      <alignment horizontal="center"/>
    </xf>
    <xf numFmtId="0" fontId="41" fillId="0" borderId="0" xfId="0" applyFont="1" applyAlignment="1">
      <alignment horizontal="center"/>
    </xf>
    <xf numFmtId="0" fontId="44" fillId="0" borderId="0" xfId="0" applyFont="1" applyAlignment="1">
      <alignment horizontal="center" vertical="top" wrapText="1"/>
    </xf>
    <xf numFmtId="0" fontId="15" fillId="0" borderId="0" xfId="0" applyNumberFormat="1" applyFont="1" applyAlignment="1">
      <alignment horizontal="center"/>
    </xf>
    <xf numFmtId="0" fontId="3" fillId="0" borderId="0" xfId="0" applyNumberFormat="1" applyFont="1" applyAlignment="1">
      <alignment horizontal="center"/>
    </xf>
    <xf numFmtId="0" fontId="17" fillId="0" borderId="0" xfId="0" applyNumberFormat="1" applyFont="1" applyAlignment="1">
      <alignment horizontal="center"/>
    </xf>
    <xf numFmtId="0" fontId="2" fillId="0" borderId="0" xfId="0" applyFont="1" applyAlignment="1">
      <alignment horizontal="center"/>
    </xf>
    <xf numFmtId="0" fontId="28" fillId="0" borderId="0" xfId="0" applyFont="1" applyAlignment="1">
      <alignment horizontal="center"/>
    </xf>
    <xf numFmtId="0" fontId="28" fillId="0" borderId="0" xfId="0" applyFont="1" applyAlignment="1">
      <alignment horizontal="center" wrapText="1"/>
    </xf>
    <xf numFmtId="0" fontId="2" fillId="0" borderId="8" xfId="0" applyFont="1" applyBorder="1" applyAlignment="1">
      <alignment horizontal="center" vertical="center" wrapText="1"/>
    </xf>
    <xf numFmtId="0" fontId="2" fillId="0" borderId="8" xfId="0" applyFont="1" applyBorder="1" applyAlignment="1">
      <alignment horizontal="center"/>
    </xf>
    <xf numFmtId="176" fontId="6" fillId="0" borderId="0" xfId="15" applyNumberFormat="1" applyFont="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8" xfId="0" applyFont="1" applyBorder="1" applyAlignment="1">
      <alignment horizontal="center" vertical="center"/>
    </xf>
    <xf numFmtId="176" fontId="9" fillId="0" borderId="0" xfId="15" applyNumberFormat="1" applyFont="1" applyAlignment="1">
      <alignment horizontal="center"/>
    </xf>
    <xf numFmtId="0" fontId="5" fillId="0" borderId="0" xfId="0" applyFont="1" applyAlignment="1">
      <alignment horizontal="justify" wrapText="1"/>
    </xf>
    <xf numFmtId="0" fontId="0" fillId="0" borderId="0" xfId="0" applyAlignment="1">
      <alignment vertical="top"/>
    </xf>
    <xf numFmtId="0" fontId="3" fillId="0" borderId="8" xfId="0" applyFont="1" applyBorder="1" applyAlignment="1">
      <alignment horizontal="center" vertical="center"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3" fillId="0" borderId="0" xfId="0" applyFont="1" applyAlignment="1">
      <alignment horizontal="left" vertical="top"/>
    </xf>
    <xf numFmtId="0" fontId="5" fillId="0" borderId="0" xfId="0" applyFont="1" applyAlignment="1">
      <alignment horizontal="center" vertical="top" wrapText="1"/>
    </xf>
    <xf numFmtId="0" fontId="3" fillId="0" borderId="0" xfId="0" applyFont="1" applyAlignment="1">
      <alignment horizontal="justify" vertical="top" wrapText="1"/>
    </xf>
    <xf numFmtId="0" fontId="3" fillId="0" borderId="0" xfId="0" applyFont="1" applyBorder="1" applyAlignment="1">
      <alignment horizontal="left" vertical="top" wrapText="1"/>
    </xf>
    <xf numFmtId="0" fontId="3" fillId="0" borderId="9" xfId="0" applyFont="1" applyBorder="1" applyAlignment="1">
      <alignment horizontal="center" vertical="top" wrapText="1"/>
    </xf>
    <xf numFmtId="0" fontId="3" fillId="0" borderId="10" xfId="0" applyFont="1" applyBorder="1" applyAlignment="1">
      <alignment horizontal="justify" wrapText="1"/>
    </xf>
    <xf numFmtId="0" fontId="1" fillId="0" borderId="2" xfId="0" applyFont="1" applyBorder="1" applyAlignment="1">
      <alignment horizontal="center" vertical="top" wrapText="1"/>
    </xf>
    <xf numFmtId="0" fontId="1" fillId="0" borderId="9"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80"/>
  <sheetViews>
    <sheetView workbookViewId="0" topLeftCell="A1">
      <selection activeCell="D30" sqref="D30"/>
    </sheetView>
  </sheetViews>
  <sheetFormatPr defaultColWidth="9.140625" defaultRowHeight="12.75"/>
  <cols>
    <col min="1" max="1" width="5.7109375" style="229" customWidth="1"/>
    <col min="2" max="2" width="39.7109375" style="0" customWidth="1"/>
    <col min="3" max="3" width="9.421875" style="0" customWidth="1"/>
    <col min="4" max="4" width="21.140625" style="41" customWidth="1"/>
    <col min="5" max="5" width="21.00390625" style="41" customWidth="1"/>
    <col min="7" max="7" width="15.57421875" style="0" bestFit="1" customWidth="1"/>
  </cols>
  <sheetData>
    <row r="1" spans="1:5" ht="26.25" customHeight="1">
      <c r="A1" s="354" t="s">
        <v>373</v>
      </c>
      <c r="B1" s="354"/>
      <c r="C1" s="354"/>
      <c r="D1" s="355" t="s">
        <v>2</v>
      </c>
      <c r="E1" s="355"/>
    </row>
    <row r="2" spans="1:5" ht="19.5" customHeight="1">
      <c r="A2" s="356" t="s">
        <v>245</v>
      </c>
      <c r="B2" s="356"/>
      <c r="C2" s="89"/>
      <c r="D2" s="357"/>
      <c r="E2" s="357"/>
    </row>
    <row r="3" spans="1:5" ht="15.75" customHeight="1">
      <c r="A3" s="356" t="s">
        <v>3</v>
      </c>
      <c r="B3" s="356"/>
      <c r="C3" s="89"/>
      <c r="D3" s="7"/>
      <c r="E3" s="7"/>
    </row>
    <row r="4" spans="2:5" ht="20.25" customHeight="1">
      <c r="B4" s="358" t="s">
        <v>4</v>
      </c>
      <c r="C4" s="358"/>
      <c r="D4" s="358"/>
      <c r="E4" s="358"/>
    </row>
    <row r="5" spans="2:5" ht="18.75">
      <c r="B5" s="359" t="s">
        <v>623</v>
      </c>
      <c r="C5" s="359"/>
      <c r="D5" s="359"/>
      <c r="E5" s="359"/>
    </row>
    <row r="6" spans="2:5" ht="15.75">
      <c r="B6" s="250" t="s">
        <v>5</v>
      </c>
      <c r="C6" s="250"/>
      <c r="D6" s="37"/>
      <c r="E6" s="37"/>
    </row>
    <row r="8" spans="1:5" ht="18.75" customHeight="1">
      <c r="A8" s="123" t="s">
        <v>6</v>
      </c>
      <c r="B8" s="251" t="s">
        <v>7</v>
      </c>
      <c r="C8" s="252"/>
      <c r="D8" s="253" t="s">
        <v>504</v>
      </c>
      <c r="E8" s="253" t="s">
        <v>372</v>
      </c>
    </row>
    <row r="9" spans="1:5" ht="5.25" customHeight="1">
      <c r="A9" s="254"/>
      <c r="B9" s="255"/>
      <c r="C9" s="256"/>
      <c r="D9" s="257"/>
      <c r="E9" s="257"/>
    </row>
    <row r="10" spans="1:7" ht="15.75" customHeight="1">
      <c r="A10" s="258" t="s">
        <v>659</v>
      </c>
      <c r="B10" s="259" t="s">
        <v>8</v>
      </c>
      <c r="C10" s="260"/>
      <c r="D10" s="261">
        <f>SUM(D11:D15)</f>
        <v>3534498941247</v>
      </c>
      <c r="E10" s="261">
        <f>SUM(E11:E15)</f>
        <v>2310026896632</v>
      </c>
      <c r="G10" s="63"/>
    </row>
    <row r="11" spans="1:7" ht="15.75" customHeight="1">
      <c r="A11" s="230">
        <v>1</v>
      </c>
      <c r="B11" s="262" t="s">
        <v>9</v>
      </c>
      <c r="C11" s="263"/>
      <c r="D11" s="264">
        <v>528618413219</v>
      </c>
      <c r="E11" s="264">
        <f>+CĐKT!D10</f>
        <v>262797706031</v>
      </c>
      <c r="G11" s="63"/>
    </row>
    <row r="12" spans="1:7" ht="15.75" customHeight="1">
      <c r="A12" s="230">
        <v>2</v>
      </c>
      <c r="B12" s="262" t="s">
        <v>10</v>
      </c>
      <c r="C12" s="263"/>
      <c r="D12" s="264"/>
      <c r="E12" s="264">
        <f>+CĐKT!D13</f>
        <v>1080000000000</v>
      </c>
      <c r="G12" s="63"/>
    </row>
    <row r="13" spans="1:7" ht="15.75" customHeight="1">
      <c r="A13" s="230">
        <v>3</v>
      </c>
      <c r="B13" s="262" t="s">
        <v>11</v>
      </c>
      <c r="C13" s="263"/>
      <c r="D13" s="264">
        <v>2652598454646</v>
      </c>
      <c r="E13" s="264">
        <f>+CĐKT!D16</f>
        <v>497192916344</v>
      </c>
      <c r="G13" s="63"/>
    </row>
    <row r="14" spans="1:7" ht="15.75" customHeight="1">
      <c r="A14" s="230">
        <v>4</v>
      </c>
      <c r="B14" s="262" t="s">
        <v>12</v>
      </c>
      <c r="C14" s="263"/>
      <c r="D14" s="264">
        <v>353033026889</v>
      </c>
      <c r="E14" s="264">
        <f>+CĐKT!D23</f>
        <v>469444770886</v>
      </c>
      <c r="G14" s="63"/>
    </row>
    <row r="15" spans="1:7" ht="15.75" customHeight="1">
      <c r="A15" s="230">
        <v>5</v>
      </c>
      <c r="B15" s="262" t="s">
        <v>13</v>
      </c>
      <c r="C15" s="263"/>
      <c r="D15" s="264">
        <v>249046493</v>
      </c>
      <c r="E15" s="264">
        <f>+CĐKT!D26</f>
        <v>591503371</v>
      </c>
      <c r="G15" s="63"/>
    </row>
    <row r="16" spans="1:7" ht="15.75" customHeight="1">
      <c r="A16" s="265" t="s">
        <v>660</v>
      </c>
      <c r="B16" s="259" t="s">
        <v>14</v>
      </c>
      <c r="C16" s="260"/>
      <c r="D16" s="266">
        <f>+D17+D18+D23+D24+D25</f>
        <v>7070314004132</v>
      </c>
      <c r="E16" s="266">
        <f>+E17+E18+E23+E24+E25</f>
        <v>7375278582991</v>
      </c>
      <c r="G16" s="63"/>
    </row>
    <row r="17" spans="1:7" ht="15.75" customHeight="1">
      <c r="A17" s="230">
        <v>1</v>
      </c>
      <c r="B17" s="262" t="s">
        <v>15</v>
      </c>
      <c r="C17" s="263"/>
      <c r="D17" s="264"/>
      <c r="E17" s="264"/>
      <c r="G17" s="63"/>
    </row>
    <row r="18" spans="1:7" ht="15.75" customHeight="1">
      <c r="A18" s="230">
        <v>2</v>
      </c>
      <c r="B18" s="262" t="s">
        <v>16</v>
      </c>
      <c r="C18" s="263"/>
      <c r="D18" s="264">
        <f>SUM(D19:D22)</f>
        <v>7056102254886</v>
      </c>
      <c r="E18" s="264">
        <f>SUM(E19:E22)</f>
        <v>6215555964180</v>
      </c>
      <c r="G18" s="63"/>
    </row>
    <row r="19" spans="1:7" ht="15.75" customHeight="1">
      <c r="A19" s="230"/>
      <c r="B19" s="267" t="s">
        <v>17</v>
      </c>
      <c r="C19" s="268"/>
      <c r="D19" s="269">
        <v>6987274483404</v>
      </c>
      <c r="E19" s="269">
        <f>+CĐKT!D39</f>
        <v>6040403322993</v>
      </c>
      <c r="G19" s="63"/>
    </row>
    <row r="20" spans="1:7" ht="15.75" customHeight="1">
      <c r="A20" s="230"/>
      <c r="B20" s="267" t="s">
        <v>18</v>
      </c>
      <c r="C20" s="268"/>
      <c r="D20" s="270">
        <v>40998391409</v>
      </c>
      <c r="E20" s="270">
        <f>+CĐKT!D45</f>
        <v>36164092203</v>
      </c>
      <c r="G20" s="63"/>
    </row>
    <row r="21" spans="1:7" ht="15.75" customHeight="1">
      <c r="A21" s="230"/>
      <c r="B21" s="267" t="s">
        <v>19</v>
      </c>
      <c r="C21" s="268"/>
      <c r="D21" s="269"/>
      <c r="E21" s="269"/>
      <c r="G21" s="63"/>
    </row>
    <row r="22" spans="1:7" ht="15.75" customHeight="1">
      <c r="A22" s="230"/>
      <c r="B22" s="267" t="s">
        <v>20</v>
      </c>
      <c r="C22" s="268"/>
      <c r="D22" s="269">
        <v>27829380073</v>
      </c>
      <c r="E22" s="269">
        <f>+CĐKT!D48</f>
        <v>138988548984</v>
      </c>
      <c r="G22" s="63"/>
    </row>
    <row r="23" spans="1:7" ht="15.75" customHeight="1">
      <c r="A23" s="230">
        <v>3</v>
      </c>
      <c r="B23" s="262" t="s">
        <v>21</v>
      </c>
      <c r="C23" s="263"/>
      <c r="D23" s="264"/>
      <c r="E23" s="264"/>
      <c r="G23" s="63"/>
    </row>
    <row r="24" spans="1:7" ht="15.75" customHeight="1">
      <c r="A24" s="230">
        <v>4</v>
      </c>
      <c r="B24" s="262" t="s">
        <v>22</v>
      </c>
      <c r="C24" s="263"/>
      <c r="D24" s="264"/>
      <c r="E24" s="264">
        <f>+CĐKT!D52</f>
        <v>1098370000000</v>
      </c>
      <c r="G24" s="63"/>
    </row>
    <row r="25" spans="1:7" ht="15.75" customHeight="1">
      <c r="A25" s="230">
        <v>5</v>
      </c>
      <c r="B25" s="262" t="s">
        <v>23</v>
      </c>
      <c r="C25" s="263"/>
      <c r="D25" s="264">
        <v>14211749246</v>
      </c>
      <c r="E25" s="264">
        <f>+CĐKT!D57</f>
        <v>61352618811</v>
      </c>
      <c r="G25" s="63"/>
    </row>
    <row r="26" spans="1:7" ht="21" customHeight="1">
      <c r="A26" s="271" t="s">
        <v>24</v>
      </c>
      <c r="B26" s="272" t="s">
        <v>25</v>
      </c>
      <c r="C26" s="273"/>
      <c r="D26" s="274">
        <f>+D10+D16</f>
        <v>10604812945379</v>
      </c>
      <c r="E26" s="274">
        <f>+E10+E16</f>
        <v>9685305479623</v>
      </c>
      <c r="G26" s="63"/>
    </row>
    <row r="27" spans="1:7" ht="6" customHeight="1">
      <c r="A27" s="275" t="s">
        <v>26</v>
      </c>
      <c r="B27" s="262"/>
      <c r="C27" s="263"/>
      <c r="D27" s="276"/>
      <c r="E27" s="276"/>
      <c r="G27" s="63"/>
    </row>
    <row r="28" spans="1:7" ht="15.75" customHeight="1">
      <c r="A28" s="265" t="s">
        <v>27</v>
      </c>
      <c r="B28" s="259" t="s">
        <v>28</v>
      </c>
      <c r="C28" s="260"/>
      <c r="D28" s="266">
        <f>SUM(D29:D30)</f>
        <v>6894208086943</v>
      </c>
      <c r="E28" s="266">
        <f>SUM(E29:E30)</f>
        <v>5856866828126</v>
      </c>
      <c r="G28" s="63"/>
    </row>
    <row r="29" spans="1:7" ht="15.75" customHeight="1">
      <c r="A29" s="230" t="s">
        <v>29</v>
      </c>
      <c r="B29" s="262" t="s">
        <v>30</v>
      </c>
      <c r="C29" s="263"/>
      <c r="D29" s="264">
        <v>611638168351</v>
      </c>
      <c r="E29" s="264">
        <f>+CĐKT!D64</f>
        <v>701452896971</v>
      </c>
      <c r="G29" s="63"/>
    </row>
    <row r="30" spans="1:7" ht="15.75" customHeight="1">
      <c r="A30" s="230" t="s">
        <v>31</v>
      </c>
      <c r="B30" s="262" t="s">
        <v>32</v>
      </c>
      <c r="C30" s="263"/>
      <c r="D30" s="264">
        <v>6282569918592</v>
      </c>
      <c r="E30" s="264">
        <f>+CĐKT!D75</f>
        <v>5155413931155</v>
      </c>
      <c r="G30" s="63"/>
    </row>
    <row r="31" spans="1:7" ht="15.75" customHeight="1">
      <c r="A31" s="265" t="s">
        <v>33</v>
      </c>
      <c r="B31" s="259" t="s">
        <v>34</v>
      </c>
      <c r="C31" s="260"/>
      <c r="D31" s="277">
        <f>+D32+D41</f>
        <v>3710604858436</v>
      </c>
      <c r="E31" s="277">
        <f>+E32+E41</f>
        <v>3828438651497</v>
      </c>
      <c r="G31" s="63"/>
    </row>
    <row r="32" spans="1:7" ht="15.75" customHeight="1">
      <c r="A32" s="230" t="s">
        <v>35</v>
      </c>
      <c r="B32" s="262" t="s">
        <v>34</v>
      </c>
      <c r="C32" s="263"/>
      <c r="D32" s="264">
        <f>SUM(D33:D40)</f>
        <v>3697499575156</v>
      </c>
      <c r="E32" s="264">
        <f>SUM(E33:E40)</f>
        <v>3825154782685</v>
      </c>
      <c r="G32" s="63"/>
    </row>
    <row r="33" spans="1:7" ht="15.75" customHeight="1">
      <c r="A33" s="230"/>
      <c r="B33" s="262" t="s">
        <v>36</v>
      </c>
      <c r="C33" s="263"/>
      <c r="D33" s="264">
        <v>3107000000000</v>
      </c>
      <c r="E33" s="264">
        <v>3262350000000</v>
      </c>
      <c r="G33" s="63"/>
    </row>
    <row r="34" spans="1:7" ht="15.75" customHeight="1">
      <c r="A34" s="230"/>
      <c r="B34" s="262" t="s">
        <v>37</v>
      </c>
      <c r="C34" s="263"/>
      <c r="D34" s="278"/>
      <c r="E34" s="278"/>
      <c r="G34" s="63"/>
    </row>
    <row r="35" spans="1:7" ht="15.75" customHeight="1">
      <c r="A35" s="230"/>
      <c r="B35" s="262" t="s">
        <v>646</v>
      </c>
      <c r="C35" s="263"/>
      <c r="D35" s="264"/>
      <c r="E35" s="279">
        <f>+CĐKT!D88</f>
        <v>-62834383080</v>
      </c>
      <c r="G35" s="63"/>
    </row>
    <row r="36" spans="1:7" ht="15.75" customHeight="1">
      <c r="A36" s="230"/>
      <c r="B36" s="262" t="s">
        <v>38</v>
      </c>
      <c r="C36" s="263"/>
      <c r="D36" s="264"/>
      <c r="E36" s="264"/>
      <c r="G36" s="63"/>
    </row>
    <row r="37" spans="1:7" ht="15.75" customHeight="1">
      <c r="A37" s="230"/>
      <c r="B37" s="262" t="s">
        <v>39</v>
      </c>
      <c r="C37" s="263"/>
      <c r="D37" s="264"/>
      <c r="E37" s="264"/>
      <c r="G37" s="63"/>
    </row>
    <row r="38" spans="1:7" ht="15.75" customHeight="1">
      <c r="A38" s="230"/>
      <c r="B38" s="262" t="s">
        <v>40</v>
      </c>
      <c r="C38" s="263"/>
      <c r="D38" s="264">
        <v>45000000000</v>
      </c>
      <c r="E38" s="264">
        <f>45000000000+19600000000</f>
        <v>64600000000</v>
      </c>
      <c r="G38" s="63"/>
    </row>
    <row r="39" spans="1:7" ht="15.75" customHeight="1">
      <c r="A39" s="230"/>
      <c r="B39" s="262" t="s">
        <v>41</v>
      </c>
      <c r="C39" s="263"/>
      <c r="D39" s="278">
        <v>545499575156</v>
      </c>
      <c r="E39" s="278">
        <f>+CĐKT!D94</f>
        <v>561039165765</v>
      </c>
      <c r="G39" s="63"/>
    </row>
    <row r="40" spans="1:7" ht="15.75" customHeight="1">
      <c r="A40" s="230"/>
      <c r="B40" s="262" t="s">
        <v>42</v>
      </c>
      <c r="C40" s="263"/>
      <c r="D40" s="278"/>
      <c r="E40" s="278"/>
      <c r="G40" s="63"/>
    </row>
    <row r="41" spans="1:7" ht="15.75" customHeight="1">
      <c r="A41" s="230">
        <v>3</v>
      </c>
      <c r="B41" s="262" t="s">
        <v>43</v>
      </c>
      <c r="C41" s="263"/>
      <c r="D41" s="264">
        <f>+D42+D43+D44</f>
        <v>13105283280</v>
      </c>
      <c r="E41" s="264">
        <f>+E42+E43+E44</f>
        <v>3283868812</v>
      </c>
      <c r="G41" s="63"/>
    </row>
    <row r="42" spans="1:7" ht="15.75" customHeight="1">
      <c r="A42" s="230"/>
      <c r="B42" s="262" t="s">
        <v>44</v>
      </c>
      <c r="C42" s="263"/>
      <c r="D42" s="264">
        <v>13105283280</v>
      </c>
      <c r="E42" s="264">
        <f>+CĐKT!D97</f>
        <v>3283868812</v>
      </c>
      <c r="G42" s="63"/>
    </row>
    <row r="43" spans="1:7" ht="15.75" customHeight="1">
      <c r="A43" s="230"/>
      <c r="B43" s="262" t="s">
        <v>45</v>
      </c>
      <c r="C43" s="263"/>
      <c r="D43" s="264"/>
      <c r="E43" s="264"/>
      <c r="G43" s="63"/>
    </row>
    <row r="44" spans="1:7" ht="15.75" customHeight="1">
      <c r="A44" s="230"/>
      <c r="B44" s="262" t="s">
        <v>46</v>
      </c>
      <c r="C44" s="263"/>
      <c r="D44" s="264"/>
      <c r="E44" s="264"/>
      <c r="G44" s="63"/>
    </row>
    <row r="45" spans="1:7" ht="22.5" customHeight="1">
      <c r="A45" s="271" t="s">
        <v>47</v>
      </c>
      <c r="B45" s="280" t="s">
        <v>48</v>
      </c>
      <c r="C45" s="281"/>
      <c r="D45" s="282">
        <f>+D28+D31</f>
        <v>10604812945379</v>
      </c>
      <c r="E45" s="282">
        <f>+E28+E31</f>
        <v>9685305479623</v>
      </c>
      <c r="G45" s="63"/>
    </row>
    <row r="46" spans="4:5" ht="12.75">
      <c r="D46" s="41">
        <f>+D45-D26</f>
        <v>0</v>
      </c>
      <c r="E46" s="41">
        <f>+E45-E26</f>
        <v>0</v>
      </c>
    </row>
    <row r="47" spans="1:5" ht="15.75">
      <c r="A47"/>
      <c r="B47" s="360" t="s">
        <v>49</v>
      </c>
      <c r="C47" s="360"/>
      <c r="D47" s="360"/>
      <c r="E47" s="360"/>
    </row>
    <row r="48" spans="1:5" ht="22.5" customHeight="1">
      <c r="A48"/>
      <c r="B48" s="9"/>
      <c r="C48" s="9"/>
      <c r="D48" s="10"/>
      <c r="E48" t="s">
        <v>50</v>
      </c>
    </row>
    <row r="49" spans="1:5" ht="26.25" customHeight="1">
      <c r="A49" s="123" t="s">
        <v>51</v>
      </c>
      <c r="B49" s="251" t="s">
        <v>52</v>
      </c>
      <c r="C49" s="252"/>
      <c r="D49" s="123" t="s">
        <v>53</v>
      </c>
      <c r="E49" s="123" t="s">
        <v>54</v>
      </c>
    </row>
    <row r="50" spans="1:5" ht="18.75" customHeight="1">
      <c r="A50" s="283"/>
      <c r="B50" s="284"/>
      <c r="C50" s="285"/>
      <c r="D50" s="286"/>
      <c r="E50" s="287"/>
    </row>
    <row r="51" spans="1:5" ht="18.75" customHeight="1">
      <c r="A51" s="230">
        <v>1</v>
      </c>
      <c r="B51" s="262" t="s">
        <v>55</v>
      </c>
      <c r="C51" s="263"/>
      <c r="D51" s="288">
        <f>+KQKD!D11</f>
        <v>851262920951</v>
      </c>
      <c r="E51" s="288">
        <f>+KQKD!F11</f>
        <v>3807068101594</v>
      </c>
    </row>
    <row r="52" spans="1:5" ht="18.75" customHeight="1">
      <c r="A52" s="230">
        <v>2</v>
      </c>
      <c r="B52" s="262" t="s">
        <v>56</v>
      </c>
      <c r="C52" s="263"/>
      <c r="D52" s="289">
        <v>0</v>
      </c>
      <c r="E52" s="289">
        <v>0</v>
      </c>
    </row>
    <row r="53" spans="1:5" ht="18.75" customHeight="1">
      <c r="A53" s="230">
        <v>3</v>
      </c>
      <c r="B53" s="262" t="s">
        <v>57</v>
      </c>
      <c r="C53" s="263"/>
      <c r="D53" s="288">
        <f>+D51-D52</f>
        <v>851262920951</v>
      </c>
      <c r="E53" s="288">
        <f>+E51-E52</f>
        <v>3807068101594</v>
      </c>
    </row>
    <row r="54" spans="1:5" ht="18.75" customHeight="1">
      <c r="A54" s="230">
        <v>4</v>
      </c>
      <c r="B54" s="262" t="s">
        <v>58</v>
      </c>
      <c r="C54" s="263"/>
      <c r="D54" s="288">
        <f>+KQKD!D14</f>
        <v>620853480198</v>
      </c>
      <c r="E54" s="288">
        <f>+KQKD!F14</f>
        <v>2692758102338</v>
      </c>
    </row>
    <row r="55" spans="1:5" s="292" customFormat="1" ht="18.75" customHeight="1">
      <c r="A55" s="290">
        <v>5</v>
      </c>
      <c r="B55" s="362" t="s">
        <v>59</v>
      </c>
      <c r="C55" s="363"/>
      <c r="D55" s="291">
        <f>+D53-D54</f>
        <v>230409440753</v>
      </c>
      <c r="E55" s="291">
        <f>+E53-E54</f>
        <v>1114309999256</v>
      </c>
    </row>
    <row r="56" spans="1:5" ht="18.75" customHeight="1">
      <c r="A56" s="230">
        <v>6</v>
      </c>
      <c r="B56" s="262" t="s">
        <v>60</v>
      </c>
      <c r="C56" s="263"/>
      <c r="D56" s="288">
        <f>+KQKD!D16</f>
        <v>96282856116</v>
      </c>
      <c r="E56" s="288">
        <f>+KQKD!F16</f>
        <v>128441762447</v>
      </c>
    </row>
    <row r="57" spans="1:5" ht="18.75" customHeight="1">
      <c r="A57" s="230">
        <v>7</v>
      </c>
      <c r="B57" s="262" t="s">
        <v>61</v>
      </c>
      <c r="C57" s="263"/>
      <c r="D57" s="288">
        <f>+KQKD!D17</f>
        <v>275877950441</v>
      </c>
      <c r="E57" s="288">
        <f>+KQKD!F17</f>
        <v>409020843513</v>
      </c>
    </row>
    <row r="58" spans="1:5" ht="18.75" customHeight="1">
      <c r="A58" s="230">
        <v>8</v>
      </c>
      <c r="B58" s="262" t="s">
        <v>62</v>
      </c>
      <c r="C58" s="263"/>
      <c r="D58" s="289">
        <v>0</v>
      </c>
      <c r="E58" s="289">
        <v>0</v>
      </c>
    </row>
    <row r="59" spans="1:5" ht="18.75" customHeight="1">
      <c r="A59" s="230">
        <v>9</v>
      </c>
      <c r="B59" s="262" t="s">
        <v>63</v>
      </c>
      <c r="C59" s="263"/>
      <c r="D59" s="293">
        <f>+KQKD!D20</f>
        <v>15933678914</v>
      </c>
      <c r="E59" s="293">
        <f>+KQKD!F20</f>
        <v>57972401827</v>
      </c>
    </row>
    <row r="60" spans="1:5" ht="18.75" customHeight="1">
      <c r="A60" s="290">
        <v>10</v>
      </c>
      <c r="B60" s="294" t="s">
        <v>64</v>
      </c>
      <c r="C60" s="295"/>
      <c r="D60" s="296">
        <f>+D55+D56-D57-D58-D59</f>
        <v>34880667514</v>
      </c>
      <c r="E60" s="296">
        <f>+E55+E56-E57-E58-E59</f>
        <v>775758516363</v>
      </c>
    </row>
    <row r="61" spans="1:5" ht="18.75" customHeight="1">
      <c r="A61" s="230">
        <v>11</v>
      </c>
      <c r="B61" s="262" t="s">
        <v>65</v>
      </c>
      <c r="C61" s="263"/>
      <c r="D61" s="293">
        <f>+KQKD!D22</f>
        <v>4084887505</v>
      </c>
      <c r="E61" s="293">
        <f>+KQKD!F22</f>
        <v>18457404164</v>
      </c>
    </row>
    <row r="62" spans="1:5" ht="18.75" customHeight="1">
      <c r="A62" s="230">
        <v>12</v>
      </c>
      <c r="B62" s="262" t="s">
        <v>66</v>
      </c>
      <c r="C62" s="263"/>
      <c r="D62" s="293">
        <f>+KQKD!D23</f>
        <v>3105023126</v>
      </c>
      <c r="E62" s="293">
        <f>+KQKD!F23</f>
        <v>12943392912</v>
      </c>
    </row>
    <row r="63" spans="1:5" s="292" customFormat="1" ht="18.75" customHeight="1">
      <c r="A63" s="290">
        <v>13</v>
      </c>
      <c r="B63" s="294" t="s">
        <v>67</v>
      </c>
      <c r="C63" s="295"/>
      <c r="D63" s="296">
        <f>+D61-D62</f>
        <v>979864379</v>
      </c>
      <c r="E63" s="296">
        <f>+E61-E62</f>
        <v>5514011252</v>
      </c>
    </row>
    <row r="64" spans="1:5" ht="18.75" customHeight="1">
      <c r="A64" s="301">
        <v>14</v>
      </c>
      <c r="B64" s="302" t="s">
        <v>68</v>
      </c>
      <c r="C64" s="303"/>
      <c r="D64" s="304">
        <f>+D63+D60</f>
        <v>35860531893</v>
      </c>
      <c r="E64" s="304">
        <f>+E63+E60</f>
        <v>781272527615</v>
      </c>
    </row>
    <row r="65" spans="1:5" ht="18.75" customHeight="1">
      <c r="A65" s="230">
        <v>15</v>
      </c>
      <c r="B65" s="262" t="s">
        <v>69</v>
      </c>
      <c r="C65" s="263"/>
      <c r="D65" s="289">
        <v>0</v>
      </c>
      <c r="E65" s="289">
        <v>0</v>
      </c>
    </row>
    <row r="66" spans="1:5" ht="18.75" customHeight="1">
      <c r="A66" s="230">
        <v>16</v>
      </c>
      <c r="B66" s="262" t="s">
        <v>70</v>
      </c>
      <c r="C66" s="263"/>
      <c r="D66" s="293">
        <f>+KQKD!D27</f>
        <v>-46531676994</v>
      </c>
      <c r="E66" s="293">
        <f>+KQKD!F27</f>
        <v>-46531676994</v>
      </c>
    </row>
    <row r="67" spans="1:5" ht="18.75" customHeight="1">
      <c r="A67" s="301">
        <v>17</v>
      </c>
      <c r="B67" s="364" t="s">
        <v>71</v>
      </c>
      <c r="C67" s="365"/>
      <c r="D67" s="305">
        <f>+D64-D65-D66</f>
        <v>82392208887</v>
      </c>
      <c r="E67" s="305">
        <f>+E64-E65-E66</f>
        <v>827804204609</v>
      </c>
    </row>
    <row r="68" spans="1:5" ht="18.75" customHeight="1">
      <c r="A68" s="230">
        <v>18</v>
      </c>
      <c r="B68" s="262" t="s">
        <v>72</v>
      </c>
      <c r="C68" s="263"/>
      <c r="D68" s="297"/>
      <c r="E68" s="297">
        <f>+TMBCTC!C433</f>
        <v>2538.152565322018</v>
      </c>
    </row>
    <row r="69" spans="1:5" ht="18.75" customHeight="1">
      <c r="A69" s="58">
        <v>19</v>
      </c>
      <c r="B69" s="298" t="s">
        <v>73</v>
      </c>
      <c r="C69" s="299"/>
      <c r="D69" s="300"/>
      <c r="E69" s="300">
        <v>1000</v>
      </c>
    </row>
    <row r="70" ht="12.75">
      <c r="A70"/>
    </row>
    <row r="71" spans="3:5" ht="18.75">
      <c r="C71" s="366" t="str">
        <f>+CĐKT!D113</f>
        <v>Ngày  25  tháng  1  năm 2008</v>
      </c>
      <c r="D71" s="366"/>
      <c r="E71" s="366"/>
    </row>
    <row r="72" spans="3:5" ht="16.5">
      <c r="C72" s="367" t="s">
        <v>374</v>
      </c>
      <c r="D72" s="367"/>
      <c r="E72" s="367"/>
    </row>
    <row r="73" spans="3:5" ht="15.75">
      <c r="C73" s="41"/>
      <c r="E73" s="134"/>
    </row>
    <row r="74" spans="3:5" ht="15.75">
      <c r="C74" s="41"/>
      <c r="E74" s="134"/>
    </row>
    <row r="75" spans="3:5" ht="15.75">
      <c r="C75" s="41"/>
      <c r="E75" s="134"/>
    </row>
    <row r="76" spans="3:5" ht="15.75">
      <c r="C76" s="41"/>
      <c r="E76" s="134"/>
    </row>
    <row r="77" spans="3:5" ht="15.75">
      <c r="C77" s="41"/>
      <c r="E77" s="134"/>
    </row>
    <row r="78" spans="3:5" ht="15.75">
      <c r="C78" s="41"/>
      <c r="E78" s="134"/>
    </row>
    <row r="79" spans="3:5" ht="15.75">
      <c r="C79" s="41"/>
      <c r="E79" s="134"/>
    </row>
    <row r="80" spans="3:5" ht="18.75">
      <c r="C80" s="361" t="s">
        <v>97</v>
      </c>
      <c r="D80" s="361"/>
      <c r="E80" s="361"/>
    </row>
  </sheetData>
  <mergeCells count="13">
    <mergeCell ref="C80:E80"/>
    <mergeCell ref="B55:C55"/>
    <mergeCell ref="B67:C67"/>
    <mergeCell ref="C71:E71"/>
    <mergeCell ref="C72:E72"/>
    <mergeCell ref="A3:B3"/>
    <mergeCell ref="B4:E4"/>
    <mergeCell ref="B5:E5"/>
    <mergeCell ref="B47:E47"/>
    <mergeCell ref="A1:C1"/>
    <mergeCell ref="D1:E1"/>
    <mergeCell ref="A2:B2"/>
    <mergeCell ref="D2:E2"/>
  </mergeCells>
  <printOptions horizontalCentered="1"/>
  <pageMargins left="0.31" right="0.13" top="0.78" bottom="0.86" header="0.5" footer="0.5"/>
  <pageSetup horizontalDpi="300" verticalDpi="300" orientation="portrait"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E120"/>
  <sheetViews>
    <sheetView workbookViewId="0" topLeftCell="A88">
      <selection activeCell="E79" sqref="E79"/>
    </sheetView>
  </sheetViews>
  <sheetFormatPr defaultColWidth="9.140625" defaultRowHeight="12.75"/>
  <cols>
    <col min="1" max="1" width="45.421875" style="0" customWidth="1"/>
    <col min="2" max="2" width="7.28125" style="0" customWidth="1"/>
    <col min="3" max="3" width="6.8515625" style="0" customWidth="1"/>
    <col min="4" max="4" width="22.421875" style="0" customWidth="1"/>
    <col min="5" max="5" width="23.421875" style="0" customWidth="1"/>
    <col min="6" max="16384" width="6.8515625" style="0" customWidth="1"/>
  </cols>
  <sheetData>
    <row r="1" spans="1:5" ht="17.25" customHeight="1">
      <c r="A1" s="120" t="s">
        <v>373</v>
      </c>
      <c r="B1" s="119"/>
      <c r="C1" s="134"/>
      <c r="D1" s="369" t="s">
        <v>104</v>
      </c>
      <c r="E1" s="369"/>
    </row>
    <row r="2" spans="1:5" ht="24" customHeight="1">
      <c r="A2" s="119" t="s">
        <v>106</v>
      </c>
      <c r="B2" s="119"/>
      <c r="C2" s="134"/>
      <c r="D2" s="370" t="s">
        <v>105</v>
      </c>
      <c r="E2" s="370"/>
    </row>
    <row r="3" spans="1:5" ht="9" customHeight="1">
      <c r="A3" s="119"/>
      <c r="B3" s="119"/>
      <c r="C3" s="134"/>
      <c r="D3" s="133"/>
      <c r="E3" s="127"/>
    </row>
    <row r="4" spans="1:5" ht="18.75">
      <c r="A4" s="371" t="s">
        <v>201</v>
      </c>
      <c r="B4" s="371"/>
      <c r="C4" s="371"/>
      <c r="D4" s="371"/>
      <c r="E4" s="371"/>
    </row>
    <row r="5" spans="1:5" ht="18.75">
      <c r="A5" s="373" t="s">
        <v>623</v>
      </c>
      <c r="B5" s="373"/>
      <c r="C5" s="373"/>
      <c r="D5" s="373"/>
      <c r="E5" s="373"/>
    </row>
    <row r="6" spans="1:5" ht="6.75" customHeight="1">
      <c r="A6" s="372"/>
      <c r="B6" s="372"/>
      <c r="C6" s="372"/>
      <c r="D6" s="372"/>
      <c r="E6" s="372"/>
    </row>
    <row r="7" spans="1:5" ht="25.5" customHeight="1">
      <c r="A7" s="135" t="s">
        <v>155</v>
      </c>
      <c r="B7" s="136" t="s">
        <v>102</v>
      </c>
      <c r="C7" s="136" t="s">
        <v>107</v>
      </c>
      <c r="D7" s="137" t="s">
        <v>570</v>
      </c>
      <c r="E7" s="137" t="s">
        <v>108</v>
      </c>
    </row>
    <row r="8" spans="1:5" ht="12.75">
      <c r="A8" s="128">
        <v>1</v>
      </c>
      <c r="B8" s="129">
        <v>2</v>
      </c>
      <c r="C8" s="129">
        <v>3</v>
      </c>
      <c r="D8" s="129">
        <v>4</v>
      </c>
      <c r="E8" s="129">
        <v>5</v>
      </c>
    </row>
    <row r="9" spans="1:5" s="148" customFormat="1" ht="15">
      <c r="A9" s="185" t="s">
        <v>109</v>
      </c>
      <c r="B9" s="185">
        <v>100</v>
      </c>
      <c r="C9" s="185"/>
      <c r="D9" s="186">
        <f>+D10+D13+D16+D23+D26</f>
        <v>2310026896632</v>
      </c>
      <c r="E9" s="186">
        <f>+E10+E13+E16+E23+E26</f>
        <v>3534498941247</v>
      </c>
    </row>
    <row r="10" spans="1:5" ht="15">
      <c r="A10" s="185" t="s">
        <v>110</v>
      </c>
      <c r="B10" s="185">
        <v>110</v>
      </c>
      <c r="C10" s="185"/>
      <c r="D10" s="186">
        <f>D11+D12</f>
        <v>262797706031</v>
      </c>
      <c r="E10" s="186">
        <f>E11+E12</f>
        <v>528618413219</v>
      </c>
    </row>
    <row r="11" spans="1:5" ht="14.25">
      <c r="A11" s="187" t="s">
        <v>111</v>
      </c>
      <c r="B11" s="187">
        <v>111</v>
      </c>
      <c r="C11" s="187" t="s">
        <v>537</v>
      </c>
      <c r="D11" s="188">
        <v>162797706031</v>
      </c>
      <c r="E11" s="188">
        <v>228618413219</v>
      </c>
    </row>
    <row r="12" spans="1:5" ht="14.25">
      <c r="A12" s="187" t="s">
        <v>112</v>
      </c>
      <c r="B12" s="187">
        <v>112</v>
      </c>
      <c r="C12" s="187"/>
      <c r="D12" s="188">
        <v>100000000000</v>
      </c>
      <c r="E12" s="188">
        <v>300000000000</v>
      </c>
    </row>
    <row r="13" spans="1:5" ht="15">
      <c r="A13" s="185" t="s">
        <v>113</v>
      </c>
      <c r="B13" s="185">
        <v>120</v>
      </c>
      <c r="C13" s="185" t="s">
        <v>538</v>
      </c>
      <c r="D13" s="186">
        <f>D14</f>
        <v>1080000000000</v>
      </c>
      <c r="E13" s="186">
        <v>0</v>
      </c>
    </row>
    <row r="14" spans="1:5" ht="14.25">
      <c r="A14" s="187" t="s">
        <v>114</v>
      </c>
      <c r="B14" s="187">
        <v>121</v>
      </c>
      <c r="C14" s="187"/>
      <c r="D14" s="188">
        <v>1080000000000</v>
      </c>
      <c r="E14" s="188">
        <v>0</v>
      </c>
    </row>
    <row r="15" spans="1:5" ht="14.25">
      <c r="A15" s="187" t="s">
        <v>115</v>
      </c>
      <c r="B15" s="187">
        <v>129</v>
      </c>
      <c r="C15" s="187"/>
      <c r="D15" s="188">
        <v>0</v>
      </c>
      <c r="E15" s="188">
        <v>0</v>
      </c>
    </row>
    <row r="16" spans="1:5" ht="15">
      <c r="A16" s="185" t="s">
        <v>116</v>
      </c>
      <c r="B16" s="185">
        <v>130</v>
      </c>
      <c r="C16" s="185"/>
      <c r="D16" s="186">
        <f>SUM(D17:D22)</f>
        <v>497192916344</v>
      </c>
      <c r="E16" s="186">
        <v>2652598454646</v>
      </c>
    </row>
    <row r="17" spans="1:5" ht="14.25">
      <c r="A17" s="187" t="s">
        <v>117</v>
      </c>
      <c r="B17" s="187">
        <v>131</v>
      </c>
      <c r="C17" s="187"/>
      <c r="D17" s="188">
        <v>461152791593</v>
      </c>
      <c r="E17" s="188">
        <v>2632414072344</v>
      </c>
    </row>
    <row r="18" spans="1:5" ht="14.25">
      <c r="A18" s="187" t="s">
        <v>118</v>
      </c>
      <c r="B18" s="187">
        <v>132</v>
      </c>
      <c r="C18" s="187"/>
      <c r="D18" s="188">
        <v>24178481290</v>
      </c>
      <c r="E18" s="188">
        <v>9015648429</v>
      </c>
    </row>
    <row r="19" spans="1:5" ht="14.25">
      <c r="A19" s="187" t="s">
        <v>119</v>
      </c>
      <c r="B19" s="187">
        <v>133</v>
      </c>
      <c r="C19" s="187"/>
      <c r="D19" s="188">
        <v>0</v>
      </c>
      <c r="E19" s="188">
        <v>0</v>
      </c>
    </row>
    <row r="20" spans="1:5" ht="14.25">
      <c r="A20" s="187" t="s">
        <v>120</v>
      </c>
      <c r="B20" s="187">
        <v>134</v>
      </c>
      <c r="C20" s="187"/>
      <c r="D20" s="188">
        <v>0</v>
      </c>
      <c r="E20" s="188">
        <v>0</v>
      </c>
    </row>
    <row r="21" spans="1:5" ht="14.25">
      <c r="A21" s="187" t="s">
        <v>121</v>
      </c>
      <c r="B21" s="187">
        <v>135</v>
      </c>
      <c r="C21" s="187" t="s">
        <v>539</v>
      </c>
      <c r="D21" s="188">
        <v>11861643461</v>
      </c>
      <c r="E21" s="188">
        <v>11168733873</v>
      </c>
    </row>
    <row r="22" spans="1:5" ht="14.25">
      <c r="A22" s="187" t="s">
        <v>122</v>
      </c>
      <c r="B22" s="187">
        <v>139</v>
      </c>
      <c r="C22" s="187"/>
      <c r="D22" s="188">
        <v>0</v>
      </c>
      <c r="E22" s="188">
        <v>0</v>
      </c>
    </row>
    <row r="23" spans="1:5" ht="15">
      <c r="A23" s="185" t="s">
        <v>123</v>
      </c>
      <c r="B23" s="185">
        <v>140</v>
      </c>
      <c r="C23" s="185"/>
      <c r="D23" s="186">
        <f>SUM(D24:D25)</f>
        <v>469444770886</v>
      </c>
      <c r="E23" s="186">
        <v>353033026889</v>
      </c>
    </row>
    <row r="24" spans="1:5" ht="14.25">
      <c r="A24" s="187" t="s">
        <v>124</v>
      </c>
      <c r="B24" s="187">
        <v>141</v>
      </c>
      <c r="C24" s="187" t="s">
        <v>540</v>
      </c>
      <c r="D24" s="188">
        <v>541871761077</v>
      </c>
      <c r="E24" s="188">
        <v>402704818327</v>
      </c>
    </row>
    <row r="25" spans="1:5" ht="14.25">
      <c r="A25" s="187" t="s">
        <v>125</v>
      </c>
      <c r="B25" s="187">
        <v>149</v>
      </c>
      <c r="C25" s="187"/>
      <c r="D25" s="188">
        <v>-72426990191</v>
      </c>
      <c r="E25" s="188">
        <v>-49671791438</v>
      </c>
    </row>
    <row r="26" spans="1:5" ht="15">
      <c r="A26" s="185" t="s">
        <v>126</v>
      </c>
      <c r="B26" s="185">
        <v>150</v>
      </c>
      <c r="C26" s="185"/>
      <c r="D26" s="186">
        <f>SUM(D27:D30)</f>
        <v>591503371</v>
      </c>
      <c r="E26" s="186">
        <v>249046493</v>
      </c>
    </row>
    <row r="27" spans="1:5" ht="14.25">
      <c r="A27" s="187" t="s">
        <v>127</v>
      </c>
      <c r="B27" s="187">
        <v>151</v>
      </c>
      <c r="C27" s="187"/>
      <c r="D27" s="188">
        <v>0</v>
      </c>
      <c r="E27" s="188">
        <v>0</v>
      </c>
    </row>
    <row r="28" spans="1:5" ht="14.25">
      <c r="A28" s="187" t="s">
        <v>128</v>
      </c>
      <c r="B28" s="187">
        <v>152</v>
      </c>
      <c r="C28" s="187"/>
      <c r="D28" s="188">
        <v>0</v>
      </c>
      <c r="E28" s="188">
        <v>0</v>
      </c>
    </row>
    <row r="29" spans="1:5" ht="14.25">
      <c r="A29" s="187" t="s">
        <v>129</v>
      </c>
      <c r="B29" s="187">
        <v>154</v>
      </c>
      <c r="C29" s="187" t="s">
        <v>541</v>
      </c>
      <c r="D29" s="188"/>
      <c r="E29" s="188">
        <v>0</v>
      </c>
    </row>
    <row r="30" spans="1:5" ht="14.25">
      <c r="A30" s="187" t="s">
        <v>130</v>
      </c>
      <c r="B30" s="187">
        <v>158</v>
      </c>
      <c r="C30" s="187"/>
      <c r="D30" s="188">
        <v>591503371</v>
      </c>
      <c r="E30" s="188">
        <v>249046493</v>
      </c>
    </row>
    <row r="31" spans="1:5" s="148" customFormat="1" ht="15">
      <c r="A31" s="185" t="s">
        <v>131</v>
      </c>
      <c r="B31" s="185">
        <v>200</v>
      </c>
      <c r="C31" s="185"/>
      <c r="D31" s="189">
        <f>+D32+D38+D49+D52+D57</f>
        <v>7375278582991</v>
      </c>
      <c r="E31" s="186">
        <v>7070314004132</v>
      </c>
    </row>
    <row r="32" spans="1:5" ht="15">
      <c r="A32" s="185" t="s">
        <v>132</v>
      </c>
      <c r="B32" s="185">
        <v>210</v>
      </c>
      <c r="C32" s="185"/>
      <c r="D32" s="186">
        <v>0</v>
      </c>
      <c r="E32" s="186">
        <v>0</v>
      </c>
    </row>
    <row r="33" spans="1:5" ht="14.25">
      <c r="A33" s="187" t="s">
        <v>133</v>
      </c>
      <c r="B33" s="187">
        <v>211</v>
      </c>
      <c r="C33" s="187"/>
      <c r="D33" s="188">
        <v>0</v>
      </c>
      <c r="E33" s="188">
        <v>0</v>
      </c>
    </row>
    <row r="34" spans="1:5" ht="14.25">
      <c r="A34" s="187" t="s">
        <v>134</v>
      </c>
      <c r="B34" s="187">
        <v>212</v>
      </c>
      <c r="C34" s="187"/>
      <c r="D34" s="188">
        <v>0</v>
      </c>
      <c r="E34" s="188">
        <v>0</v>
      </c>
    </row>
    <row r="35" spans="1:5" ht="14.25">
      <c r="A35" s="187" t="s">
        <v>135</v>
      </c>
      <c r="B35" s="187">
        <v>213</v>
      </c>
      <c r="C35" s="187" t="s">
        <v>542</v>
      </c>
      <c r="D35" s="188">
        <v>0</v>
      </c>
      <c r="E35" s="188">
        <v>0</v>
      </c>
    </row>
    <row r="36" spans="1:5" ht="14.25">
      <c r="A36" s="187" t="s">
        <v>136</v>
      </c>
      <c r="B36" s="187">
        <v>218</v>
      </c>
      <c r="C36" s="187" t="s">
        <v>543</v>
      </c>
      <c r="D36" s="188">
        <v>0</v>
      </c>
      <c r="E36" s="188">
        <v>0</v>
      </c>
    </row>
    <row r="37" spans="1:5" ht="14.25">
      <c r="A37" s="187" t="s">
        <v>137</v>
      </c>
      <c r="B37" s="187">
        <v>219</v>
      </c>
      <c r="C37" s="187"/>
      <c r="D37" s="188">
        <v>0</v>
      </c>
      <c r="E37" s="188">
        <v>0</v>
      </c>
    </row>
    <row r="38" spans="1:5" ht="15">
      <c r="A38" s="185" t="s">
        <v>138</v>
      </c>
      <c r="B38" s="185">
        <v>220</v>
      </c>
      <c r="C38" s="185"/>
      <c r="D38" s="186">
        <f>+D39+D42+D45+D48</f>
        <v>6215555964180</v>
      </c>
      <c r="E38" s="186">
        <v>7056102254886</v>
      </c>
    </row>
    <row r="39" spans="1:5" ht="14.25">
      <c r="A39" s="187" t="s">
        <v>139</v>
      </c>
      <c r="B39" s="187">
        <v>221</v>
      </c>
      <c r="C39" s="187" t="s">
        <v>544</v>
      </c>
      <c r="D39" s="188">
        <f>+D40+D41</f>
        <v>6040403322993</v>
      </c>
      <c r="E39" s="188">
        <v>6987274483404</v>
      </c>
    </row>
    <row r="40" spans="1:5" ht="14.25">
      <c r="A40" s="187" t="s">
        <v>140</v>
      </c>
      <c r="B40" s="187">
        <v>222</v>
      </c>
      <c r="C40" s="187"/>
      <c r="D40" s="188">
        <v>13259069878557</v>
      </c>
      <c r="E40" s="188">
        <v>13264864657213</v>
      </c>
    </row>
    <row r="41" spans="1:5" ht="14.25">
      <c r="A41" s="187" t="s">
        <v>141</v>
      </c>
      <c r="B41" s="187">
        <v>223</v>
      </c>
      <c r="C41" s="187"/>
      <c r="D41" s="188">
        <v>-7218666555564</v>
      </c>
      <c r="E41" s="188">
        <v>-6277590173809</v>
      </c>
    </row>
    <row r="42" spans="1:5" ht="14.25">
      <c r="A42" s="187" t="s">
        <v>142</v>
      </c>
      <c r="B42" s="187">
        <v>224</v>
      </c>
      <c r="C42" s="187" t="s">
        <v>545</v>
      </c>
      <c r="D42" s="188">
        <v>0</v>
      </c>
      <c r="E42" s="188">
        <v>0</v>
      </c>
    </row>
    <row r="43" spans="1:5" ht="14.25">
      <c r="A43" s="187" t="s">
        <v>140</v>
      </c>
      <c r="B43" s="187">
        <v>225</v>
      </c>
      <c r="C43" s="187"/>
      <c r="D43" s="188">
        <v>0</v>
      </c>
      <c r="E43" s="188">
        <v>0</v>
      </c>
    </row>
    <row r="44" spans="1:5" ht="14.25">
      <c r="A44" s="187" t="s">
        <v>141</v>
      </c>
      <c r="B44" s="187">
        <v>226</v>
      </c>
      <c r="C44" s="187"/>
      <c r="D44" s="188">
        <v>0</v>
      </c>
      <c r="E44" s="188">
        <v>0</v>
      </c>
    </row>
    <row r="45" spans="1:5" ht="14.25">
      <c r="A45" s="187" t="s">
        <v>143</v>
      </c>
      <c r="B45" s="187">
        <v>227</v>
      </c>
      <c r="C45" s="187" t="s">
        <v>205</v>
      </c>
      <c r="D45" s="188">
        <f>+D46+D47</f>
        <v>36164092203</v>
      </c>
      <c r="E45" s="188">
        <v>40998391409</v>
      </c>
    </row>
    <row r="46" spans="1:5" ht="14.25">
      <c r="A46" s="187" t="s">
        <v>140</v>
      </c>
      <c r="B46" s="187">
        <v>228</v>
      </c>
      <c r="C46" s="187"/>
      <c r="D46" s="188">
        <v>57274433766</v>
      </c>
      <c r="E46" s="188">
        <v>57394433766</v>
      </c>
    </row>
    <row r="47" spans="1:5" ht="14.25">
      <c r="A47" s="187" t="s">
        <v>141</v>
      </c>
      <c r="B47" s="187">
        <v>229</v>
      </c>
      <c r="C47" s="187"/>
      <c r="D47" s="188">
        <v>-21110341563</v>
      </c>
      <c r="E47" s="188">
        <v>-16396042357</v>
      </c>
    </row>
    <row r="48" spans="1:5" ht="14.25">
      <c r="A48" s="187" t="s">
        <v>144</v>
      </c>
      <c r="B48" s="187">
        <v>230</v>
      </c>
      <c r="C48" s="187" t="s">
        <v>206</v>
      </c>
      <c r="D48" s="188">
        <v>138988548984</v>
      </c>
      <c r="E48" s="188">
        <v>27829380073</v>
      </c>
    </row>
    <row r="49" spans="1:5" ht="15">
      <c r="A49" s="185" t="s">
        <v>145</v>
      </c>
      <c r="B49" s="185">
        <v>240</v>
      </c>
      <c r="C49" s="185" t="s">
        <v>207</v>
      </c>
      <c r="D49" s="186">
        <v>0</v>
      </c>
      <c r="E49" s="186">
        <v>0</v>
      </c>
    </row>
    <row r="50" spans="1:5" ht="14.25">
      <c r="A50" s="187" t="s">
        <v>140</v>
      </c>
      <c r="B50" s="187">
        <v>241</v>
      </c>
      <c r="C50" s="187"/>
      <c r="D50" s="188">
        <v>0</v>
      </c>
      <c r="E50" s="188">
        <v>0</v>
      </c>
    </row>
    <row r="51" spans="1:5" ht="14.25">
      <c r="A51" s="187" t="s">
        <v>141</v>
      </c>
      <c r="B51" s="187">
        <v>242</v>
      </c>
      <c r="C51" s="187"/>
      <c r="D51" s="188">
        <v>0</v>
      </c>
      <c r="E51" s="188">
        <v>0</v>
      </c>
    </row>
    <row r="52" spans="1:5" ht="15">
      <c r="A52" s="185" t="s">
        <v>146</v>
      </c>
      <c r="B52" s="185">
        <v>250</v>
      </c>
      <c r="C52" s="185"/>
      <c r="D52" s="186">
        <f>SUM(D53:D56)</f>
        <v>1098370000000</v>
      </c>
      <c r="E52" s="186">
        <v>0</v>
      </c>
    </row>
    <row r="53" spans="1:5" ht="14.25">
      <c r="A53" s="187" t="s">
        <v>147</v>
      </c>
      <c r="B53" s="187">
        <v>251</v>
      </c>
      <c r="C53" s="187"/>
      <c r="D53" s="188">
        <v>0</v>
      </c>
      <c r="E53" s="188">
        <v>0</v>
      </c>
    </row>
    <row r="54" spans="1:5" ht="14.25">
      <c r="A54" s="187" t="s">
        <v>148</v>
      </c>
      <c r="B54" s="187">
        <v>252</v>
      </c>
      <c r="C54" s="187"/>
      <c r="D54" s="188">
        <v>0</v>
      </c>
      <c r="E54" s="188">
        <v>0</v>
      </c>
    </row>
    <row r="55" spans="1:5" ht="14.25">
      <c r="A55" s="187" t="s">
        <v>149</v>
      </c>
      <c r="B55" s="187">
        <v>258</v>
      </c>
      <c r="C55" s="187" t="s">
        <v>208</v>
      </c>
      <c r="D55" s="188">
        <v>1103998000000</v>
      </c>
      <c r="E55" s="188">
        <v>0</v>
      </c>
    </row>
    <row r="56" spans="1:5" ht="14.25">
      <c r="A56" s="187" t="s">
        <v>150</v>
      </c>
      <c r="B56" s="187">
        <v>259</v>
      </c>
      <c r="C56" s="187"/>
      <c r="D56" s="188">
        <v>-5628000000</v>
      </c>
      <c r="E56" s="188">
        <v>0</v>
      </c>
    </row>
    <row r="57" spans="1:5" ht="15">
      <c r="A57" s="185" t="s">
        <v>151</v>
      </c>
      <c r="B57" s="185">
        <v>260</v>
      </c>
      <c r="C57" s="185"/>
      <c r="D57" s="186">
        <f>+D58+D59</f>
        <v>61352618811</v>
      </c>
      <c r="E57" s="186">
        <v>14211749246</v>
      </c>
    </row>
    <row r="58" spans="1:5" ht="14.25">
      <c r="A58" s="187" t="s">
        <v>152</v>
      </c>
      <c r="B58" s="187">
        <v>261</v>
      </c>
      <c r="C58" s="187" t="s">
        <v>209</v>
      </c>
      <c r="D58" s="188">
        <v>912840214</v>
      </c>
      <c r="E58" s="188">
        <v>303647643</v>
      </c>
    </row>
    <row r="59" spans="1:5" ht="14.25">
      <c r="A59" s="187" t="s">
        <v>153</v>
      </c>
      <c r="B59" s="187">
        <v>262</v>
      </c>
      <c r="C59" s="187" t="s">
        <v>210</v>
      </c>
      <c r="D59" s="188">
        <v>60439778597</v>
      </c>
      <c r="E59" s="188">
        <v>13908101603</v>
      </c>
    </row>
    <row r="60" spans="1:5" ht="14.25">
      <c r="A60" s="190" t="s">
        <v>154</v>
      </c>
      <c r="B60" s="190">
        <v>268</v>
      </c>
      <c r="C60" s="190"/>
      <c r="D60" s="191">
        <v>0</v>
      </c>
      <c r="E60" s="191">
        <v>0</v>
      </c>
    </row>
    <row r="61" spans="1:5" ht="15">
      <c r="A61" s="192" t="s">
        <v>202</v>
      </c>
      <c r="B61" s="193">
        <v>270</v>
      </c>
      <c r="C61" s="193"/>
      <c r="D61" s="194">
        <f>+D31+D9</f>
        <v>9685305479623</v>
      </c>
      <c r="E61" s="194">
        <f>+E31+E9</f>
        <v>10604812945379</v>
      </c>
    </row>
    <row r="62" spans="1:5" ht="25.5">
      <c r="A62" s="135" t="s">
        <v>155</v>
      </c>
      <c r="B62" s="136" t="s">
        <v>107</v>
      </c>
      <c r="C62" s="137" t="s">
        <v>102</v>
      </c>
      <c r="D62" s="137" t="s">
        <v>570</v>
      </c>
      <c r="E62" s="137" t="s">
        <v>108</v>
      </c>
    </row>
    <row r="63" spans="1:5" ht="15">
      <c r="A63" s="185" t="s">
        <v>156</v>
      </c>
      <c r="B63" s="185">
        <v>300</v>
      </c>
      <c r="C63" s="185"/>
      <c r="D63" s="186">
        <f>+D64+D75</f>
        <v>5856866828126</v>
      </c>
      <c r="E63" s="186">
        <f>+E64+E75</f>
        <v>6894208086943</v>
      </c>
    </row>
    <row r="64" spans="1:5" ht="15">
      <c r="A64" s="185" t="s">
        <v>157</v>
      </c>
      <c r="B64" s="185">
        <v>310</v>
      </c>
      <c r="C64" s="185"/>
      <c r="D64" s="186">
        <f>SUM(D65:D74)</f>
        <v>701452896971</v>
      </c>
      <c r="E64" s="186">
        <f>SUM(E65:E74)</f>
        <v>611638168351</v>
      </c>
    </row>
    <row r="65" spans="1:5" ht="14.25">
      <c r="A65" s="187" t="s">
        <v>158</v>
      </c>
      <c r="B65" s="187">
        <v>311</v>
      </c>
      <c r="C65" s="187" t="s">
        <v>211</v>
      </c>
      <c r="D65" s="188">
        <v>264288695281</v>
      </c>
      <c r="E65" s="188">
        <v>306419185007</v>
      </c>
    </row>
    <row r="66" spans="1:5" ht="14.25">
      <c r="A66" s="187" t="s">
        <v>159</v>
      </c>
      <c r="B66" s="187">
        <v>312</v>
      </c>
      <c r="C66" s="187"/>
      <c r="D66" s="188">
        <v>104860368014</v>
      </c>
      <c r="E66" s="188">
        <v>77945624938</v>
      </c>
    </row>
    <row r="67" spans="1:5" ht="14.25">
      <c r="A67" s="187" t="s">
        <v>160</v>
      </c>
      <c r="B67" s="187">
        <v>313</v>
      </c>
      <c r="C67" s="187"/>
      <c r="D67" s="188">
        <v>154100000</v>
      </c>
      <c r="E67" s="188">
        <v>74903200</v>
      </c>
    </row>
    <row r="68" spans="1:5" ht="14.25">
      <c r="A68" s="187" t="s">
        <v>161</v>
      </c>
      <c r="B68" s="187">
        <v>315</v>
      </c>
      <c r="C68" s="187" t="s">
        <v>212</v>
      </c>
      <c r="D68" s="188">
        <v>25232014937</v>
      </c>
      <c r="E68" s="188">
        <v>81307749948</v>
      </c>
    </row>
    <row r="69" spans="1:5" ht="14.25">
      <c r="A69" s="187" t="s">
        <v>162</v>
      </c>
      <c r="B69" s="187">
        <v>315</v>
      </c>
      <c r="C69" s="187"/>
      <c r="D69" s="188">
        <v>38459312694</v>
      </c>
      <c r="E69" s="188">
        <v>55575567487</v>
      </c>
    </row>
    <row r="70" spans="1:5" ht="14.25">
      <c r="A70" s="187" t="s">
        <v>163</v>
      </c>
      <c r="B70" s="187">
        <v>316</v>
      </c>
      <c r="C70" s="187" t="s">
        <v>213</v>
      </c>
      <c r="D70" s="188">
        <v>176847691624</v>
      </c>
      <c r="E70" s="188">
        <v>72989987927</v>
      </c>
    </row>
    <row r="71" spans="1:5" ht="14.25">
      <c r="A71" s="187" t="s">
        <v>164</v>
      </c>
      <c r="B71" s="187">
        <v>317</v>
      </c>
      <c r="C71" s="187"/>
      <c r="D71" s="188">
        <v>0</v>
      </c>
      <c r="E71" s="188">
        <v>0</v>
      </c>
    </row>
    <row r="72" spans="1:5" ht="14.25">
      <c r="A72" s="187" t="s">
        <v>165</v>
      </c>
      <c r="B72" s="187">
        <v>318</v>
      </c>
      <c r="C72" s="187"/>
      <c r="D72" s="188">
        <v>0</v>
      </c>
      <c r="E72" s="188">
        <v>0</v>
      </c>
    </row>
    <row r="73" spans="1:5" ht="14.25">
      <c r="A73" s="187" t="s">
        <v>166</v>
      </c>
      <c r="B73" s="187">
        <v>319</v>
      </c>
      <c r="C73" s="187" t="s">
        <v>218</v>
      </c>
      <c r="D73" s="188">
        <v>91610714421</v>
      </c>
      <c r="E73" s="188">
        <v>17325149844</v>
      </c>
    </row>
    <row r="74" spans="1:5" ht="14.25">
      <c r="A74" s="187" t="s">
        <v>167</v>
      </c>
      <c r="B74" s="187">
        <v>320</v>
      </c>
      <c r="C74" s="187"/>
      <c r="D74" s="188">
        <v>0</v>
      </c>
      <c r="E74" s="188">
        <v>0</v>
      </c>
    </row>
    <row r="75" spans="1:5" ht="15">
      <c r="A75" s="185" t="s">
        <v>168</v>
      </c>
      <c r="B75" s="185">
        <v>330</v>
      </c>
      <c r="C75" s="185"/>
      <c r="D75" s="186">
        <f>SUM(D76:D82)</f>
        <v>5155413931155</v>
      </c>
      <c r="E75" s="186">
        <f>SUM(E76:E82)</f>
        <v>6282569918592</v>
      </c>
    </row>
    <row r="76" spans="1:5" ht="14.25">
      <c r="A76" s="187" t="s">
        <v>169</v>
      </c>
      <c r="B76" s="187">
        <v>331</v>
      </c>
      <c r="C76" s="187"/>
      <c r="D76" s="188">
        <v>0</v>
      </c>
      <c r="E76" s="188">
        <v>0</v>
      </c>
    </row>
    <row r="77" spans="1:5" ht="14.25">
      <c r="A77" s="187" t="s">
        <v>170</v>
      </c>
      <c r="B77" s="187">
        <v>332</v>
      </c>
      <c r="C77" s="187" t="s">
        <v>219</v>
      </c>
      <c r="D77" s="188">
        <v>0</v>
      </c>
      <c r="E77" s="188">
        <v>0</v>
      </c>
    </row>
    <row r="78" spans="1:5" ht="14.25">
      <c r="A78" s="187" t="s">
        <v>171</v>
      </c>
      <c r="B78" s="187">
        <v>333</v>
      </c>
      <c r="C78" s="187"/>
      <c r="D78" s="188">
        <v>0</v>
      </c>
      <c r="E78" s="188">
        <v>0</v>
      </c>
    </row>
    <row r="79" spans="1:5" ht="14.25">
      <c r="A79" s="187" t="s">
        <v>172</v>
      </c>
      <c r="B79" s="187">
        <v>334</v>
      </c>
      <c r="C79" s="187" t="s">
        <v>220</v>
      </c>
      <c r="D79" s="188">
        <v>5153629558125</v>
      </c>
      <c r="E79" s="188">
        <f>6588012477699-E65</f>
        <v>6281593292692</v>
      </c>
    </row>
    <row r="80" spans="1:5" ht="14.25">
      <c r="A80" s="187" t="s">
        <v>173</v>
      </c>
      <c r="B80" s="187">
        <v>335</v>
      </c>
      <c r="C80" s="187" t="s">
        <v>210</v>
      </c>
      <c r="D80" s="188">
        <v>0</v>
      </c>
      <c r="E80" s="188">
        <v>0</v>
      </c>
    </row>
    <row r="81" spans="1:5" ht="14.25">
      <c r="A81" s="187" t="s">
        <v>174</v>
      </c>
      <c r="B81" s="187">
        <v>336</v>
      </c>
      <c r="C81" s="187"/>
      <c r="D81" s="188">
        <v>1784373030</v>
      </c>
      <c r="E81" s="188">
        <v>976625900</v>
      </c>
    </row>
    <row r="82" spans="1:5" ht="14.25">
      <c r="A82" s="187" t="s">
        <v>175</v>
      </c>
      <c r="B82" s="187">
        <v>337</v>
      </c>
      <c r="C82" s="187"/>
      <c r="D82" s="188">
        <v>0</v>
      </c>
      <c r="E82" s="188">
        <v>0</v>
      </c>
    </row>
    <row r="83" spans="1:5" ht="15">
      <c r="A83" s="185" t="s">
        <v>176</v>
      </c>
      <c r="B83" s="185">
        <v>400</v>
      </c>
      <c r="C83" s="185"/>
      <c r="D83" s="186">
        <f>+D84+D96</f>
        <v>3828438651497</v>
      </c>
      <c r="E83" s="186">
        <f>+E84+E96</f>
        <v>3710604858436</v>
      </c>
    </row>
    <row r="84" spans="1:5" ht="15">
      <c r="A84" s="185" t="s">
        <v>177</v>
      </c>
      <c r="B84" s="185">
        <v>410</v>
      </c>
      <c r="C84" s="185" t="s">
        <v>221</v>
      </c>
      <c r="D84" s="186">
        <f>SUM(D85:D95)</f>
        <v>3825154782685</v>
      </c>
      <c r="E84" s="186">
        <f>SUM(E85:E95)</f>
        <v>3697499575156</v>
      </c>
    </row>
    <row r="85" spans="1:5" ht="14.25">
      <c r="A85" s="187" t="s">
        <v>178</v>
      </c>
      <c r="B85" s="187">
        <v>411</v>
      </c>
      <c r="C85" s="187"/>
      <c r="D85" s="188">
        <v>3262350000000</v>
      </c>
      <c r="E85" s="188">
        <v>3107000000000</v>
      </c>
    </row>
    <row r="86" spans="1:5" ht="14.25">
      <c r="A86" s="187" t="s">
        <v>179</v>
      </c>
      <c r="B86" s="187">
        <v>412</v>
      </c>
      <c r="C86" s="187"/>
      <c r="D86" s="188">
        <v>0</v>
      </c>
      <c r="E86" s="188">
        <v>0</v>
      </c>
    </row>
    <row r="87" spans="1:5" ht="14.25">
      <c r="A87" s="187" t="s">
        <v>180</v>
      </c>
      <c r="B87" s="187">
        <v>413</v>
      </c>
      <c r="C87" s="187"/>
      <c r="D87" s="188">
        <v>0</v>
      </c>
      <c r="E87" s="188">
        <v>0</v>
      </c>
    </row>
    <row r="88" spans="1:5" ht="14.25">
      <c r="A88" s="187" t="s">
        <v>181</v>
      </c>
      <c r="B88" s="187">
        <v>414</v>
      </c>
      <c r="C88" s="187"/>
      <c r="D88" s="188">
        <v>-62834383080</v>
      </c>
      <c r="E88" s="188">
        <v>0</v>
      </c>
    </row>
    <row r="89" spans="1:5" ht="14.25">
      <c r="A89" s="187" t="s">
        <v>182</v>
      </c>
      <c r="B89" s="187">
        <v>415</v>
      </c>
      <c r="C89" s="187"/>
      <c r="D89" s="188">
        <v>0</v>
      </c>
      <c r="E89" s="188">
        <v>0</v>
      </c>
    </row>
    <row r="90" spans="1:5" ht="14.25">
      <c r="A90" s="187" t="s">
        <v>183</v>
      </c>
      <c r="B90" s="187">
        <v>416</v>
      </c>
      <c r="C90" s="187"/>
      <c r="D90" s="188">
        <v>0</v>
      </c>
      <c r="E90" s="188">
        <v>0</v>
      </c>
    </row>
    <row r="91" spans="1:5" ht="14.25">
      <c r="A91" s="187" t="s">
        <v>184</v>
      </c>
      <c r="B91" s="187">
        <v>417</v>
      </c>
      <c r="C91" s="187"/>
      <c r="D91" s="188">
        <v>19600000000</v>
      </c>
      <c r="E91" s="188">
        <v>0</v>
      </c>
    </row>
    <row r="92" spans="1:5" ht="14.25">
      <c r="A92" s="187" t="s">
        <v>185</v>
      </c>
      <c r="B92" s="187">
        <v>418</v>
      </c>
      <c r="C92" s="187"/>
      <c r="D92" s="188">
        <v>45000000000</v>
      </c>
      <c r="E92" s="188">
        <v>45000000000</v>
      </c>
    </row>
    <row r="93" spans="1:5" ht="14.25">
      <c r="A93" s="187" t="s">
        <v>186</v>
      </c>
      <c r="B93" s="187">
        <v>419</v>
      </c>
      <c r="C93" s="187"/>
      <c r="D93" s="188">
        <v>0</v>
      </c>
      <c r="E93" s="188">
        <v>0</v>
      </c>
    </row>
    <row r="94" spans="1:5" ht="14.25">
      <c r="A94" s="187" t="s">
        <v>187</v>
      </c>
      <c r="B94" s="187">
        <v>420</v>
      </c>
      <c r="C94" s="187"/>
      <c r="D94" s="188">
        <v>561039165765</v>
      </c>
      <c r="E94" s="188">
        <v>545499575156</v>
      </c>
    </row>
    <row r="95" spans="1:5" ht="14.25">
      <c r="A95" s="187" t="s">
        <v>188</v>
      </c>
      <c r="B95" s="187">
        <v>421</v>
      </c>
      <c r="C95" s="187"/>
      <c r="D95" s="188">
        <v>0</v>
      </c>
      <c r="E95" s="188">
        <v>0</v>
      </c>
    </row>
    <row r="96" spans="1:5" ht="15">
      <c r="A96" s="185" t="s">
        <v>189</v>
      </c>
      <c r="B96" s="185">
        <v>430</v>
      </c>
      <c r="C96" s="185"/>
      <c r="D96" s="186">
        <f>+D97+D98+D99</f>
        <v>3283868812</v>
      </c>
      <c r="E96" s="186">
        <f>+E97+E98+E99</f>
        <v>13105283280</v>
      </c>
    </row>
    <row r="97" spans="1:5" ht="14.25">
      <c r="A97" s="187" t="s">
        <v>190</v>
      </c>
      <c r="B97" s="187">
        <v>431</v>
      </c>
      <c r="C97" s="187"/>
      <c r="D97" s="188">
        <v>3283868812</v>
      </c>
      <c r="E97" s="188">
        <v>13105283280</v>
      </c>
    </row>
    <row r="98" spans="1:5" ht="14.25">
      <c r="A98" s="187" t="s">
        <v>191</v>
      </c>
      <c r="B98" s="187">
        <v>432</v>
      </c>
      <c r="C98" s="187" t="s">
        <v>222</v>
      </c>
      <c r="D98" s="188">
        <v>0</v>
      </c>
      <c r="E98" s="188"/>
    </row>
    <row r="99" spans="1:5" ht="14.25">
      <c r="A99" s="190" t="s">
        <v>192</v>
      </c>
      <c r="B99" s="190">
        <v>433</v>
      </c>
      <c r="C99" s="190"/>
      <c r="D99" s="191">
        <v>0</v>
      </c>
      <c r="E99" s="191">
        <v>0</v>
      </c>
    </row>
    <row r="100" spans="1:5" ht="15">
      <c r="A100" s="195" t="s">
        <v>203</v>
      </c>
      <c r="B100" s="196">
        <v>440</v>
      </c>
      <c r="C100" s="196"/>
      <c r="D100" s="197">
        <f>+D83+D63</f>
        <v>9685305479623</v>
      </c>
      <c r="E100" s="197">
        <f>+E83+E63</f>
        <v>10604812945379</v>
      </c>
    </row>
    <row r="101" spans="1:5" ht="12.75" customHeight="1">
      <c r="A101" s="127"/>
      <c r="B101" s="127"/>
      <c r="C101" s="127"/>
      <c r="D101" s="151">
        <f>+D61-D100</f>
        <v>0</v>
      </c>
      <c r="E101" s="151">
        <f>+E61-E100</f>
        <v>0</v>
      </c>
    </row>
    <row r="102" spans="1:5" ht="12.75" customHeight="1">
      <c r="A102" s="132" t="s">
        <v>204</v>
      </c>
      <c r="B102" s="127"/>
      <c r="C102" s="127"/>
      <c r="D102" s="151"/>
      <c r="E102" s="127"/>
    </row>
    <row r="103" spans="1:5" ht="25.5">
      <c r="A103" s="131" t="s">
        <v>101</v>
      </c>
      <c r="B103" s="130" t="s">
        <v>107</v>
      </c>
      <c r="C103" s="131" t="s">
        <v>101</v>
      </c>
      <c r="D103" s="131" t="s">
        <v>570</v>
      </c>
      <c r="E103" s="131" t="s">
        <v>108</v>
      </c>
    </row>
    <row r="104" spans="1:5" ht="12.75">
      <c r="A104" s="138" t="s">
        <v>193</v>
      </c>
      <c r="B104" s="138"/>
      <c r="C104" s="138">
        <v>24</v>
      </c>
      <c r="D104" s="139">
        <v>0</v>
      </c>
      <c r="E104" s="139">
        <v>0</v>
      </c>
    </row>
    <row r="105" spans="1:5" ht="12.75">
      <c r="A105" s="140" t="s">
        <v>194</v>
      </c>
      <c r="B105" s="140"/>
      <c r="C105" s="140"/>
      <c r="D105" s="141">
        <v>15853306683</v>
      </c>
      <c r="E105" s="141">
        <v>15853306683</v>
      </c>
    </row>
    <row r="106" spans="1:5" ht="12.75">
      <c r="A106" s="140" t="s">
        <v>195</v>
      </c>
      <c r="B106" s="140"/>
      <c r="C106" s="140"/>
      <c r="D106" s="141">
        <v>0</v>
      </c>
      <c r="E106" s="141">
        <v>0</v>
      </c>
    </row>
    <row r="107" spans="1:5" ht="12.75">
      <c r="A107" s="140" t="s">
        <v>196</v>
      </c>
      <c r="B107" s="140"/>
      <c r="C107" s="140"/>
      <c r="D107" s="141">
        <v>0</v>
      </c>
      <c r="E107" s="141">
        <v>0</v>
      </c>
    </row>
    <row r="108" spans="1:5" ht="12.75">
      <c r="A108" s="140" t="s">
        <v>197</v>
      </c>
      <c r="B108" s="140"/>
      <c r="C108" s="140"/>
      <c r="D108" s="141">
        <v>0</v>
      </c>
      <c r="E108" s="141">
        <v>0</v>
      </c>
    </row>
    <row r="109" spans="1:5" ht="12.75">
      <c r="A109" s="140" t="s">
        <v>198</v>
      </c>
      <c r="B109" s="140"/>
      <c r="C109" s="140"/>
      <c r="D109" s="141">
        <v>107261329</v>
      </c>
      <c r="E109" s="141">
        <v>107261329</v>
      </c>
    </row>
    <row r="110" spans="1:5" ht="12.75">
      <c r="A110" s="140" t="s">
        <v>199</v>
      </c>
      <c r="B110" s="140"/>
      <c r="C110" s="140"/>
      <c r="D110" s="140"/>
      <c r="E110" s="141">
        <v>0</v>
      </c>
    </row>
    <row r="111" spans="1:5" ht="12.75">
      <c r="A111" s="142" t="s">
        <v>200</v>
      </c>
      <c r="B111" s="142"/>
      <c r="C111" s="142"/>
      <c r="D111" s="143">
        <v>0</v>
      </c>
      <c r="E111" s="143">
        <v>0</v>
      </c>
    </row>
    <row r="112" spans="1:5" ht="12.75" customHeight="1">
      <c r="A112" s="127"/>
      <c r="B112" s="127"/>
      <c r="C112" s="127"/>
      <c r="D112" s="127"/>
      <c r="E112" s="127"/>
    </row>
    <row r="113" spans="1:5" ht="12.75" customHeight="1">
      <c r="A113" s="119"/>
      <c r="B113" s="119"/>
      <c r="C113" s="119"/>
      <c r="D113" s="368" t="s">
        <v>1</v>
      </c>
      <c r="E113" s="368"/>
    </row>
    <row r="114" spans="1:5" ht="19.5" customHeight="1">
      <c r="A114" s="198" t="s">
        <v>100</v>
      </c>
      <c r="B114" s="198" t="s">
        <v>370</v>
      </c>
      <c r="C114" s="199"/>
      <c r="D114" s="199"/>
      <c r="E114" s="198" t="s">
        <v>374</v>
      </c>
    </row>
    <row r="115" spans="1:5" ht="12.75" customHeight="1">
      <c r="A115" s="199"/>
      <c r="B115" s="199"/>
      <c r="C115" s="199"/>
      <c r="D115" s="199"/>
      <c r="E115" s="199"/>
    </row>
    <row r="116" spans="1:5" ht="12.75" customHeight="1">
      <c r="A116" s="199"/>
      <c r="B116" s="199"/>
      <c r="C116" s="199"/>
      <c r="D116" s="199"/>
      <c r="E116" s="199"/>
    </row>
    <row r="117" spans="1:5" ht="12.75" customHeight="1">
      <c r="A117" s="199"/>
      <c r="B117" s="199"/>
      <c r="C117" s="199"/>
      <c r="D117" s="199"/>
      <c r="E117" s="199"/>
    </row>
    <row r="118" spans="1:5" ht="12.75" customHeight="1">
      <c r="A118" s="199"/>
      <c r="B118" s="199"/>
      <c r="C118" s="199"/>
      <c r="D118" s="199"/>
      <c r="E118" s="199"/>
    </row>
    <row r="119" spans="1:5" ht="12.75" customHeight="1">
      <c r="A119" s="199"/>
      <c r="B119" s="199"/>
      <c r="C119" s="199"/>
      <c r="D119" s="199"/>
      <c r="E119" s="199"/>
    </row>
    <row r="120" spans="1:5" ht="51" customHeight="1">
      <c r="A120" s="200" t="s">
        <v>216</v>
      </c>
      <c r="B120" s="200" t="s">
        <v>536</v>
      </c>
      <c r="C120" s="199"/>
      <c r="D120" s="199"/>
      <c r="E120" s="200" t="s">
        <v>97</v>
      </c>
    </row>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mergeCells count="6">
    <mergeCell ref="D113:E113"/>
    <mergeCell ref="D1:E1"/>
    <mergeCell ref="D2:E2"/>
    <mergeCell ref="A4:E4"/>
    <mergeCell ref="A6:E6"/>
    <mergeCell ref="A5:E5"/>
  </mergeCells>
  <printOptions horizontalCentered="1"/>
  <pageMargins left="0.4330708661417323" right="0.1968503937007874" top="0.35433070866141736" bottom="0.3937007874015748" header="0.2362204724409449" footer="0.1574803149606299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35"/>
  <sheetViews>
    <sheetView workbookViewId="0" topLeftCell="A3">
      <pane xSplit="1" ySplit="6" topLeftCell="C9" activePane="bottomRight" state="frozen"/>
      <selection pane="topLeft" activeCell="A3" sqref="A3"/>
      <selection pane="topRight" activeCell="B3" sqref="B3"/>
      <selection pane="bottomLeft" activeCell="A9" sqref="A9"/>
      <selection pane="bottomRight" activeCell="F25" sqref="F25"/>
    </sheetView>
  </sheetViews>
  <sheetFormatPr defaultColWidth="9.140625" defaultRowHeight="12.75"/>
  <cols>
    <col min="1" max="1" width="55.57421875" style="118" customWidth="1"/>
    <col min="2" max="2" width="6.8515625" style="149" customWidth="1"/>
    <col min="3" max="3" width="7.7109375" style="118" customWidth="1"/>
    <col min="4" max="4" width="16.00390625" style="118" customWidth="1"/>
    <col min="5" max="5" width="15.140625" style="118" customWidth="1"/>
    <col min="6" max="6" width="18.00390625" style="118" customWidth="1"/>
    <col min="7" max="7" width="17.8515625" style="118" customWidth="1"/>
    <col min="8" max="16384" width="6.8515625" style="118" customWidth="1"/>
  </cols>
  <sheetData>
    <row r="1" spans="1:7" ht="15.75">
      <c r="A1" s="120" t="s">
        <v>99</v>
      </c>
      <c r="F1" s="375" t="s">
        <v>551</v>
      </c>
      <c r="G1" s="375"/>
    </row>
    <row r="2" spans="1:7" ht="24.75" customHeight="1">
      <c r="A2" s="119" t="s">
        <v>77</v>
      </c>
      <c r="F2" s="376" t="s">
        <v>76</v>
      </c>
      <c r="G2" s="376"/>
    </row>
    <row r="3" ht="5.25" customHeight="1"/>
    <row r="4" spans="1:7" ht="18.75">
      <c r="A4" s="371" t="s">
        <v>98</v>
      </c>
      <c r="B4" s="371"/>
      <c r="C4" s="371"/>
      <c r="D4" s="371"/>
      <c r="E4" s="371"/>
      <c r="F4" s="371"/>
      <c r="G4" s="371"/>
    </row>
    <row r="5" spans="1:7" ht="18.75">
      <c r="A5" s="373" t="str">
        <f>+CĐKT!A5</f>
        <v>Quý IV năm 2007</v>
      </c>
      <c r="B5" s="373"/>
      <c r="C5" s="373"/>
      <c r="D5" s="373"/>
      <c r="E5" s="373"/>
      <c r="F5" s="373"/>
      <c r="G5" s="373"/>
    </row>
    <row r="6" ht="15.75">
      <c r="G6" s="124" t="s">
        <v>531</v>
      </c>
    </row>
    <row r="7" spans="1:7" ht="15.75" customHeight="1">
      <c r="A7" s="377" t="s">
        <v>101</v>
      </c>
      <c r="B7" s="377" t="s">
        <v>102</v>
      </c>
      <c r="C7" s="377" t="s">
        <v>103</v>
      </c>
      <c r="D7" s="378" t="s">
        <v>568</v>
      </c>
      <c r="E7" s="378"/>
      <c r="F7" s="378" t="s">
        <v>569</v>
      </c>
      <c r="G7" s="378"/>
    </row>
    <row r="8" spans="1:7" ht="13.5" customHeight="1">
      <c r="A8" s="377"/>
      <c r="B8" s="377"/>
      <c r="C8" s="377"/>
      <c r="D8" s="123" t="s">
        <v>274</v>
      </c>
      <c r="E8" s="123" t="s">
        <v>275</v>
      </c>
      <c r="F8" s="123" t="s">
        <v>274</v>
      </c>
      <c r="G8" s="123" t="s">
        <v>275</v>
      </c>
    </row>
    <row r="9" spans="1:10" ht="15.75">
      <c r="A9" s="123">
        <v>1</v>
      </c>
      <c r="B9" s="123">
        <v>2</v>
      </c>
      <c r="C9" s="123">
        <v>3</v>
      </c>
      <c r="D9" s="123"/>
      <c r="E9" s="123"/>
      <c r="F9" s="123">
        <v>4</v>
      </c>
      <c r="G9" s="123">
        <v>5</v>
      </c>
      <c r="H9" s="119"/>
      <c r="I9" s="119"/>
      <c r="J9" s="119"/>
    </row>
    <row r="10" spans="1:10" ht="1.5" customHeight="1">
      <c r="A10" s="125"/>
      <c r="B10" s="125"/>
      <c r="C10" s="125"/>
      <c r="D10" s="125"/>
      <c r="E10" s="125"/>
      <c r="F10" s="125"/>
      <c r="G10" s="125"/>
      <c r="H10" s="119"/>
      <c r="I10" s="119"/>
      <c r="J10" s="119"/>
    </row>
    <row r="11" spans="1:10" ht="15" customHeight="1">
      <c r="A11" s="112" t="s">
        <v>78</v>
      </c>
      <c r="B11" s="152" t="s">
        <v>571</v>
      </c>
      <c r="C11" s="112" t="s">
        <v>223</v>
      </c>
      <c r="D11" s="144">
        <v>851262920951</v>
      </c>
      <c r="E11" s="144">
        <f>+E13</f>
        <v>904741633046</v>
      </c>
      <c r="F11" s="144">
        <v>3807068101594</v>
      </c>
      <c r="G11" s="144">
        <v>3607073060582</v>
      </c>
      <c r="H11" s="119"/>
      <c r="I11" s="119"/>
      <c r="J11" s="119"/>
    </row>
    <row r="12" spans="1:10" ht="15" customHeight="1">
      <c r="A12" s="112" t="s">
        <v>79</v>
      </c>
      <c r="B12" s="152" t="s">
        <v>572</v>
      </c>
      <c r="C12" s="112"/>
      <c r="D12" s="144">
        <v>0</v>
      </c>
      <c r="E12" s="144">
        <v>0</v>
      </c>
      <c r="F12" s="144">
        <v>0</v>
      </c>
      <c r="G12" s="144"/>
      <c r="H12" s="119"/>
      <c r="I12" s="119"/>
      <c r="J12" s="119"/>
    </row>
    <row r="13" spans="1:10" ht="15" customHeight="1">
      <c r="A13" s="112" t="s">
        <v>80</v>
      </c>
      <c r="B13" s="153">
        <v>10</v>
      </c>
      <c r="C13" s="112"/>
      <c r="D13" s="144">
        <f>+D11</f>
        <v>851262920951</v>
      </c>
      <c r="E13" s="144">
        <v>904741633046</v>
      </c>
      <c r="F13" s="144">
        <f>+F11</f>
        <v>3807068101594</v>
      </c>
      <c r="G13" s="144">
        <f>+G11</f>
        <v>3607073060582</v>
      </c>
      <c r="H13" s="119"/>
      <c r="I13" s="119"/>
      <c r="J13" s="119"/>
    </row>
    <row r="14" spans="1:10" ht="15" customHeight="1">
      <c r="A14" s="112" t="s">
        <v>81</v>
      </c>
      <c r="B14" s="153">
        <v>11</v>
      </c>
      <c r="C14" s="112" t="s">
        <v>224</v>
      </c>
      <c r="D14" s="144">
        <v>620853480198</v>
      </c>
      <c r="E14" s="144">
        <v>611425895809</v>
      </c>
      <c r="F14" s="144">
        <v>2692758102338</v>
      </c>
      <c r="G14" s="144">
        <v>2347512365318</v>
      </c>
      <c r="H14" s="119"/>
      <c r="I14" s="119"/>
      <c r="J14" s="119"/>
    </row>
    <row r="15" spans="1:10" ht="15" customHeight="1">
      <c r="A15" s="112" t="s">
        <v>82</v>
      </c>
      <c r="B15" s="153">
        <v>20</v>
      </c>
      <c r="C15" s="112"/>
      <c r="D15" s="144">
        <f>+D13-D14</f>
        <v>230409440753</v>
      </c>
      <c r="E15" s="144">
        <f>+E13-E14</f>
        <v>293315737237</v>
      </c>
      <c r="F15" s="144">
        <f>+F13-F14</f>
        <v>1114309999256</v>
      </c>
      <c r="G15" s="144">
        <f>+G13-G14</f>
        <v>1259560695264</v>
      </c>
      <c r="H15" s="119"/>
      <c r="I15" s="119"/>
      <c r="J15" s="119"/>
    </row>
    <row r="16" spans="1:10" ht="15" customHeight="1">
      <c r="A16" s="112" t="s">
        <v>83</v>
      </c>
      <c r="B16" s="153">
        <v>21</v>
      </c>
      <c r="C16" s="112" t="s">
        <v>225</v>
      </c>
      <c r="D16" s="144">
        <v>96282856116</v>
      </c>
      <c r="E16" s="144">
        <v>1544455338</v>
      </c>
      <c r="F16" s="144">
        <v>128441762447</v>
      </c>
      <c r="G16" s="144">
        <v>11719740119</v>
      </c>
      <c r="H16" s="119"/>
      <c r="I16" s="119"/>
      <c r="J16" s="119"/>
    </row>
    <row r="17" spans="1:10" ht="15" customHeight="1">
      <c r="A17" s="112" t="s">
        <v>84</v>
      </c>
      <c r="B17" s="153">
        <v>22</v>
      </c>
      <c r="C17" s="112" t="s">
        <v>226</v>
      </c>
      <c r="D17" s="144">
        <v>275877950441</v>
      </c>
      <c r="E17" s="144">
        <v>52084404876</v>
      </c>
      <c r="F17" s="144">
        <v>409020843513</v>
      </c>
      <c r="G17" s="144">
        <v>189169826341</v>
      </c>
      <c r="H17" s="119"/>
      <c r="I17" s="119"/>
      <c r="J17" s="119"/>
    </row>
    <row r="18" spans="1:10" ht="15" customHeight="1">
      <c r="A18" s="112" t="s">
        <v>85</v>
      </c>
      <c r="B18" s="153">
        <v>23</v>
      </c>
      <c r="C18" s="112"/>
      <c r="D18" s="144">
        <v>37675166667</v>
      </c>
      <c r="E18" s="144">
        <f>+E17</f>
        <v>52084404876</v>
      </c>
      <c r="F18" s="144">
        <v>167312007638</v>
      </c>
      <c r="G18" s="144">
        <v>167302511556</v>
      </c>
      <c r="H18" s="119"/>
      <c r="I18" s="119"/>
      <c r="J18" s="119"/>
    </row>
    <row r="19" spans="1:10" ht="15" customHeight="1">
      <c r="A19" s="112" t="s">
        <v>86</v>
      </c>
      <c r="B19" s="153">
        <v>24</v>
      </c>
      <c r="C19" s="112"/>
      <c r="D19" s="144">
        <v>0</v>
      </c>
      <c r="E19" s="144">
        <v>0</v>
      </c>
      <c r="F19" s="144">
        <v>0</v>
      </c>
      <c r="G19" s="144">
        <v>0</v>
      </c>
      <c r="H19" s="119"/>
      <c r="I19" s="119"/>
      <c r="J19" s="119"/>
    </row>
    <row r="20" spans="1:10" ht="15" customHeight="1">
      <c r="A20" s="112" t="s">
        <v>87</v>
      </c>
      <c r="B20" s="153">
        <v>25</v>
      </c>
      <c r="C20" s="112"/>
      <c r="D20" s="144">
        <v>15933678914</v>
      </c>
      <c r="E20" s="144">
        <v>10933552770</v>
      </c>
      <c r="F20" s="144">
        <v>57972401827</v>
      </c>
      <c r="G20" s="144">
        <v>118557019786</v>
      </c>
      <c r="H20" s="119"/>
      <c r="I20" s="119"/>
      <c r="J20" s="119"/>
    </row>
    <row r="21" spans="1:10" ht="15" customHeight="1">
      <c r="A21" s="112" t="s">
        <v>88</v>
      </c>
      <c r="B21" s="153">
        <v>30</v>
      </c>
      <c r="C21" s="112"/>
      <c r="D21" s="144">
        <f>+D15+D16-D17-D20</f>
        <v>34880667514</v>
      </c>
      <c r="E21" s="144">
        <f>+E15+E16-E17-E20</f>
        <v>231842234929</v>
      </c>
      <c r="F21" s="144">
        <f>+F15+F16-F17-F20</f>
        <v>775758516363</v>
      </c>
      <c r="G21" s="144">
        <f>+G15+G16-G17-G20</f>
        <v>963553589256</v>
      </c>
      <c r="H21" s="119"/>
      <c r="I21" s="119"/>
      <c r="J21" s="119"/>
    </row>
    <row r="22" spans="1:10" ht="15" customHeight="1">
      <c r="A22" s="112" t="s">
        <v>89</v>
      </c>
      <c r="B22" s="153">
        <v>31</v>
      </c>
      <c r="C22" s="112"/>
      <c r="D22" s="144">
        <v>4084887505</v>
      </c>
      <c r="E22" s="144">
        <v>887539882</v>
      </c>
      <c r="F22" s="144">
        <v>18457404164</v>
      </c>
      <c r="G22" s="144">
        <v>2986065580</v>
      </c>
      <c r="H22" s="119"/>
      <c r="I22" s="119"/>
      <c r="J22" s="119"/>
    </row>
    <row r="23" spans="1:10" ht="15" customHeight="1">
      <c r="A23" s="112" t="s">
        <v>90</v>
      </c>
      <c r="B23" s="153">
        <v>32</v>
      </c>
      <c r="C23" s="112"/>
      <c r="D23" s="144">
        <v>3105023126</v>
      </c>
      <c r="E23" s="144">
        <v>298573828</v>
      </c>
      <c r="F23" s="144">
        <v>12943392912</v>
      </c>
      <c r="G23" s="144">
        <v>1108181283</v>
      </c>
      <c r="H23" s="119"/>
      <c r="I23" s="119"/>
      <c r="J23" s="119"/>
    </row>
    <row r="24" spans="1:10" ht="15" customHeight="1">
      <c r="A24" s="112" t="s">
        <v>91</v>
      </c>
      <c r="B24" s="153">
        <v>40</v>
      </c>
      <c r="C24" s="112"/>
      <c r="D24" s="144">
        <f>+D22-D23</f>
        <v>979864379</v>
      </c>
      <c r="E24" s="144">
        <f>+E22-E23</f>
        <v>588966054</v>
      </c>
      <c r="F24" s="144">
        <f>+F22-F23</f>
        <v>5514011252</v>
      </c>
      <c r="G24" s="144">
        <f>+G22-G23</f>
        <v>1877884297</v>
      </c>
      <c r="H24" s="119"/>
      <c r="I24" s="119"/>
      <c r="J24" s="119"/>
    </row>
    <row r="25" spans="1:10" ht="15" customHeight="1">
      <c r="A25" s="112" t="s">
        <v>92</v>
      </c>
      <c r="B25" s="153">
        <v>50</v>
      </c>
      <c r="C25" s="112"/>
      <c r="D25" s="144">
        <f>+D24+D21</f>
        <v>35860531893</v>
      </c>
      <c r="E25" s="144">
        <f>+E24+E21</f>
        <v>232431200983</v>
      </c>
      <c r="F25" s="144">
        <f>+F24+F21</f>
        <v>781272527615</v>
      </c>
      <c r="G25" s="144">
        <f>+G24+G21</f>
        <v>965431473553</v>
      </c>
      <c r="H25" s="119"/>
      <c r="I25" s="119"/>
      <c r="J25" s="119"/>
    </row>
    <row r="26" spans="1:10" ht="15" customHeight="1">
      <c r="A26" s="112" t="s">
        <v>93</v>
      </c>
      <c r="B26" s="153">
        <v>51</v>
      </c>
      <c r="C26" s="112" t="s">
        <v>227</v>
      </c>
      <c r="D26" s="144">
        <v>0</v>
      </c>
      <c r="E26" s="144">
        <v>0</v>
      </c>
      <c r="F26" s="144">
        <v>0</v>
      </c>
      <c r="G26" s="144">
        <v>0</v>
      </c>
      <c r="H26" s="119"/>
      <c r="I26" s="119"/>
      <c r="J26" s="119"/>
    </row>
    <row r="27" spans="1:10" ht="15" customHeight="1">
      <c r="A27" s="112" t="s">
        <v>94</v>
      </c>
      <c r="B27" s="153">
        <v>52</v>
      </c>
      <c r="C27" s="112" t="s">
        <v>227</v>
      </c>
      <c r="D27" s="144">
        <v>-46531676994</v>
      </c>
      <c r="E27" s="144">
        <v>-13908101603</v>
      </c>
      <c r="F27" s="144">
        <f>+D27</f>
        <v>-46531676994</v>
      </c>
      <c r="G27" s="144">
        <v>-13908101603</v>
      </c>
      <c r="H27" s="119"/>
      <c r="I27" s="119"/>
      <c r="J27" s="119"/>
    </row>
    <row r="28" spans="1:10" ht="15" customHeight="1">
      <c r="A28" s="112" t="s">
        <v>95</v>
      </c>
      <c r="B28" s="153">
        <v>60</v>
      </c>
      <c r="C28" s="112"/>
      <c r="D28" s="144">
        <f>+D25-D27</f>
        <v>82392208887</v>
      </c>
      <c r="E28" s="144">
        <f>+E25-E27</f>
        <v>246339302586</v>
      </c>
      <c r="F28" s="144">
        <f>+F25-F27</f>
        <v>827804204609</v>
      </c>
      <c r="G28" s="144">
        <f>+G25-G27</f>
        <v>979339575156</v>
      </c>
      <c r="H28" s="119"/>
      <c r="I28" s="119"/>
      <c r="J28" s="119"/>
    </row>
    <row r="29" spans="1:10" ht="15" customHeight="1">
      <c r="A29" s="150" t="s">
        <v>96</v>
      </c>
      <c r="B29" s="154">
        <v>70</v>
      </c>
      <c r="C29" s="150"/>
      <c r="D29" s="150"/>
      <c r="E29" s="150"/>
      <c r="F29" s="310">
        <f>+TMBCTC!C433</f>
        <v>2538.152565322018</v>
      </c>
      <c r="G29" s="310">
        <f>+TMBCTC!D433</f>
        <v>3152.042404750563</v>
      </c>
      <c r="H29" s="119"/>
      <c r="I29" s="119"/>
      <c r="J29" s="119"/>
    </row>
    <row r="30" spans="1:10" ht="9" customHeight="1">
      <c r="A30" s="126"/>
      <c r="B30" s="155"/>
      <c r="C30" s="126"/>
      <c r="D30" s="126"/>
      <c r="E30" s="126"/>
      <c r="F30" s="126"/>
      <c r="G30" s="126"/>
      <c r="I30" s="119"/>
      <c r="J30" s="119"/>
    </row>
    <row r="31" spans="1:10" ht="15.75">
      <c r="A31" s="119"/>
      <c r="B31" s="146"/>
      <c r="C31" s="119"/>
      <c r="D31" s="119"/>
      <c r="E31" s="119"/>
      <c r="F31" s="368" t="str">
        <f>+CĐKT!D113</f>
        <v>Ngày  25  tháng  1  năm 2008</v>
      </c>
      <c r="G31" s="368"/>
      <c r="H31" s="119"/>
      <c r="I31" s="119"/>
      <c r="J31" s="119"/>
    </row>
    <row r="32" spans="1:7" ht="15.75">
      <c r="A32" s="117" t="s">
        <v>100</v>
      </c>
      <c r="C32" s="147" t="s">
        <v>370</v>
      </c>
      <c r="F32" s="372" t="s">
        <v>374</v>
      </c>
      <c r="G32" s="372"/>
    </row>
    <row r="35" spans="1:7" ht="65.25" customHeight="1">
      <c r="A35" s="121" t="s">
        <v>216</v>
      </c>
      <c r="C35" s="156" t="s">
        <v>536</v>
      </c>
      <c r="D35" s="122"/>
      <c r="E35" s="122"/>
      <c r="F35" s="374" t="s">
        <v>97</v>
      </c>
      <c r="G35" s="374"/>
    </row>
  </sheetData>
  <mergeCells count="12">
    <mergeCell ref="F31:G31"/>
    <mergeCell ref="F32:G32"/>
    <mergeCell ref="F35:G35"/>
    <mergeCell ref="F1:G1"/>
    <mergeCell ref="F2:G2"/>
    <mergeCell ref="A4:G4"/>
    <mergeCell ref="A5:G5"/>
    <mergeCell ref="A7:A8"/>
    <mergeCell ref="B7:B8"/>
    <mergeCell ref="D7:E7"/>
    <mergeCell ref="F7:G7"/>
    <mergeCell ref="C7:C8"/>
  </mergeCells>
  <printOptions horizontalCentered="1"/>
  <pageMargins left="0.38" right="0.22" top="0.28" bottom="0.29" header="0.17"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62"/>
  <sheetViews>
    <sheetView zoomScale="90" zoomScaleNormal="90" workbookViewId="0" topLeftCell="A7">
      <pane xSplit="2" ySplit="2" topLeftCell="C9" activePane="bottomRight" state="frozen"/>
      <selection pane="topLeft" activeCell="A7" sqref="A7"/>
      <selection pane="topRight" activeCell="C7" sqref="C7"/>
      <selection pane="bottomLeft" activeCell="A9" sqref="A9"/>
      <selection pane="bottomRight" activeCell="D25" sqref="D25"/>
    </sheetView>
  </sheetViews>
  <sheetFormatPr defaultColWidth="9.140625" defaultRowHeight="12.75"/>
  <cols>
    <col min="1" max="1" width="61.8515625" style="93" customWidth="1"/>
    <col min="2" max="2" width="7.140625" style="171" customWidth="1"/>
    <col min="3" max="3" width="10.00390625" style="171" customWidth="1"/>
    <col min="4" max="4" width="24.8515625" style="93" customWidth="1"/>
    <col min="5" max="5" width="21.00390625" style="93" customWidth="1"/>
    <col min="6" max="6" width="5.140625" style="93" customWidth="1"/>
    <col min="7" max="7" width="14.7109375" style="93" bestFit="1" customWidth="1"/>
    <col min="8" max="16384" width="9.140625" style="93" customWidth="1"/>
  </cols>
  <sheetData>
    <row r="1" spans="1:5" ht="21.75" customHeight="1">
      <c r="A1" s="162" t="s">
        <v>373</v>
      </c>
      <c r="D1" s="344" t="s">
        <v>575</v>
      </c>
      <c r="E1" s="344"/>
    </row>
    <row r="2" ht="15.75" customHeight="1">
      <c r="A2" s="11" t="s">
        <v>245</v>
      </c>
    </row>
    <row r="3" spans="1:5" ht="26.25" customHeight="1">
      <c r="A3" s="345" t="s">
        <v>576</v>
      </c>
      <c r="B3" s="345"/>
      <c r="C3" s="345"/>
      <c r="D3" s="345"/>
      <c r="E3" s="345"/>
    </row>
    <row r="4" spans="1:5" ht="17.25" customHeight="1">
      <c r="A4" s="346" t="s">
        <v>577</v>
      </c>
      <c r="B4" s="346"/>
      <c r="C4" s="346"/>
      <c r="D4" s="346"/>
      <c r="E4" s="346"/>
    </row>
    <row r="5" spans="1:5" ht="18.75" customHeight="1">
      <c r="A5" s="346" t="str">
        <f>+CĐKT!A5:G5</f>
        <v>Quý IV năm 2007</v>
      </c>
      <c r="B5" s="346"/>
      <c r="C5" s="346"/>
      <c r="D5" s="346"/>
      <c r="E5" s="346"/>
    </row>
    <row r="6" ht="15.75">
      <c r="D6" s="134" t="s">
        <v>531</v>
      </c>
    </row>
    <row r="7" spans="1:5" ht="15.75">
      <c r="A7" s="382" t="s">
        <v>101</v>
      </c>
      <c r="B7" s="382" t="s">
        <v>102</v>
      </c>
      <c r="C7" s="382" t="s">
        <v>578</v>
      </c>
      <c r="D7" s="380" t="s">
        <v>569</v>
      </c>
      <c r="E7" s="381"/>
    </row>
    <row r="8" spans="1:5" ht="18.75" customHeight="1">
      <c r="A8" s="382"/>
      <c r="B8" s="382"/>
      <c r="C8" s="382"/>
      <c r="D8" s="170" t="s">
        <v>274</v>
      </c>
      <c r="E8" s="170" t="s">
        <v>275</v>
      </c>
    </row>
    <row r="9" spans="1:5" ht="12.75">
      <c r="A9" s="172"/>
      <c r="B9" s="173"/>
      <c r="C9" s="173"/>
      <c r="D9" s="172"/>
      <c r="E9" s="172"/>
    </row>
    <row r="10" spans="1:5" ht="15.75">
      <c r="A10" s="163" t="s">
        <v>579</v>
      </c>
      <c r="B10" s="153"/>
      <c r="C10" s="153"/>
      <c r="D10" s="164">
        <v>0</v>
      </c>
      <c r="E10" s="174"/>
    </row>
    <row r="11" spans="1:5" ht="15.75">
      <c r="A11" s="165" t="s">
        <v>580</v>
      </c>
      <c r="B11" s="166">
        <v>1</v>
      </c>
      <c r="C11" s="153"/>
      <c r="D11" s="167">
        <f>+KQKD!F25</f>
        <v>781272527615</v>
      </c>
      <c r="E11" s="167">
        <f>+KQKD!G25</f>
        <v>965431473553</v>
      </c>
    </row>
    <row r="12" spans="1:5" ht="15.75">
      <c r="A12" s="165" t="s">
        <v>581</v>
      </c>
      <c r="B12" s="153"/>
      <c r="C12" s="153"/>
      <c r="D12" s="169">
        <f>SUM(D13:D17)</f>
        <v>1266718217849</v>
      </c>
      <c r="E12" s="169">
        <f>SUM(E13:E17)</f>
        <v>1135379544491</v>
      </c>
    </row>
    <row r="13" spans="1:5" ht="15.75">
      <c r="A13" s="112" t="s">
        <v>582</v>
      </c>
      <c r="B13" s="153">
        <v>2</v>
      </c>
      <c r="C13" s="153"/>
      <c r="D13" s="164">
        <v>961524217070</v>
      </c>
      <c r="E13" s="164">
        <v>898577853140</v>
      </c>
    </row>
    <row r="14" spans="1:5" ht="15.75">
      <c r="A14" s="112" t="s">
        <v>583</v>
      </c>
      <c r="B14" s="153">
        <v>3</v>
      </c>
      <c r="C14" s="153"/>
      <c r="D14" s="164">
        <v>28383198753</v>
      </c>
      <c r="E14" s="164">
        <v>49671791438</v>
      </c>
    </row>
    <row r="15" spans="1:5" ht="15.75">
      <c r="A15" s="112" t="s">
        <v>74</v>
      </c>
      <c r="B15" s="153">
        <v>4</v>
      </c>
      <c r="C15" s="153"/>
      <c r="D15" s="164">
        <v>232566253501</v>
      </c>
      <c r="E15" s="164">
        <v>19827388357</v>
      </c>
    </row>
    <row r="16" spans="1:5" ht="15.75">
      <c r="A16" s="112" t="s">
        <v>651</v>
      </c>
      <c r="B16" s="153">
        <v>5</v>
      </c>
      <c r="C16" s="153"/>
      <c r="D16" s="164">
        <v>-123067459158</v>
      </c>
      <c r="E16" s="164"/>
    </row>
    <row r="17" spans="1:5" ht="15.75">
      <c r="A17" s="112" t="s">
        <v>584</v>
      </c>
      <c r="B17" s="153">
        <v>6</v>
      </c>
      <c r="C17" s="153"/>
      <c r="D17" s="164">
        <v>167312007683</v>
      </c>
      <c r="E17" s="164">
        <f>+KQKD!G18</f>
        <v>167302511556</v>
      </c>
    </row>
    <row r="18" spans="1:5" ht="15.75">
      <c r="A18" s="165" t="s">
        <v>585</v>
      </c>
      <c r="B18" s="166">
        <v>8</v>
      </c>
      <c r="C18" s="168"/>
      <c r="D18" s="167">
        <f>+D11+D12</f>
        <v>2047990745464</v>
      </c>
      <c r="E18" s="167">
        <f>+E11+E12</f>
        <v>2100811018044</v>
      </c>
    </row>
    <row r="19" spans="1:5" ht="15.75">
      <c r="A19" s="112" t="s">
        <v>586</v>
      </c>
      <c r="B19" s="153">
        <v>9</v>
      </c>
      <c r="C19" s="153"/>
      <c r="D19" s="164">
        <f>2044588657216-1397765477794-4895000000</f>
        <v>641928179422</v>
      </c>
      <c r="E19" s="164">
        <v>-731137698501</v>
      </c>
    </row>
    <row r="20" spans="1:5" ht="15.75">
      <c r="A20" s="112" t="s">
        <v>587</v>
      </c>
      <c r="B20" s="153">
        <v>10</v>
      </c>
      <c r="C20" s="153"/>
      <c r="D20" s="164">
        <v>-139166942750</v>
      </c>
      <c r="E20" s="164">
        <v>3446600064</v>
      </c>
    </row>
    <row r="21" spans="1:5" ht="15.75">
      <c r="A21" s="112" t="s">
        <v>588</v>
      </c>
      <c r="B21" s="153">
        <v>11</v>
      </c>
      <c r="C21" s="153"/>
      <c r="D21" s="164">
        <v>140371965476</v>
      </c>
      <c r="E21" s="164">
        <v>-105785869611</v>
      </c>
    </row>
    <row r="22" spans="1:5" ht="15.75">
      <c r="A22" s="112" t="s">
        <v>589</v>
      </c>
      <c r="B22" s="153">
        <v>12</v>
      </c>
      <c r="C22" s="153"/>
      <c r="D22" s="164">
        <f>+CĐKT!E58-CĐKT!D58</f>
        <v>-609192571</v>
      </c>
      <c r="E22" s="164">
        <v>20960595234</v>
      </c>
    </row>
    <row r="23" spans="1:5" ht="15.75">
      <c r="A23" s="112" t="s">
        <v>590</v>
      </c>
      <c r="B23" s="153">
        <v>13</v>
      </c>
      <c r="C23" s="153"/>
      <c r="D23" s="164">
        <v>-228166667</v>
      </c>
      <c r="E23" s="164">
        <v>-917784516</v>
      </c>
    </row>
    <row r="24" spans="1:5" ht="15.75">
      <c r="A24" s="112" t="s">
        <v>591</v>
      </c>
      <c r="B24" s="153">
        <v>14</v>
      </c>
      <c r="C24" s="153"/>
      <c r="D24" s="164"/>
      <c r="E24" s="164"/>
    </row>
    <row r="25" spans="1:5" ht="15.75">
      <c r="A25" s="112" t="s">
        <v>592</v>
      </c>
      <c r="B25" s="153">
        <v>15</v>
      </c>
      <c r="C25" s="153"/>
      <c r="D25" s="164">
        <v>54616000</v>
      </c>
      <c r="E25" s="164">
        <v>7035604027</v>
      </c>
    </row>
    <row r="26" spans="1:5" ht="15.75">
      <c r="A26" s="112" t="s">
        <v>593</v>
      </c>
      <c r="B26" s="153">
        <v>16</v>
      </c>
      <c r="C26" s="153"/>
      <c r="D26" s="164">
        <v>-10445575242</v>
      </c>
      <c r="E26" s="164">
        <v>-10580346500</v>
      </c>
    </row>
    <row r="27" spans="1:5" ht="15.75">
      <c r="A27" s="165" t="s">
        <v>594</v>
      </c>
      <c r="B27" s="166">
        <v>20</v>
      </c>
      <c r="C27" s="153"/>
      <c r="D27" s="167">
        <f>SUM(D18:D26)</f>
        <v>2679895629132</v>
      </c>
      <c r="E27" s="167">
        <f>SUM(E18:E26)</f>
        <v>1283832118241</v>
      </c>
    </row>
    <row r="28" spans="1:5" ht="15.75">
      <c r="A28" s="163" t="s">
        <v>595</v>
      </c>
      <c r="B28" s="153"/>
      <c r="C28" s="153"/>
      <c r="D28" s="164">
        <v>0</v>
      </c>
      <c r="E28" s="164">
        <v>0</v>
      </c>
    </row>
    <row r="29" spans="1:5" ht="15.75">
      <c r="A29" s="112" t="s">
        <v>596</v>
      </c>
      <c r="B29" s="153">
        <v>21</v>
      </c>
      <c r="C29" s="153"/>
      <c r="D29" s="164">
        <v>-131164738386</v>
      </c>
      <c r="E29" s="164">
        <v>-5550456569</v>
      </c>
    </row>
    <row r="30" spans="1:5" ht="15.75">
      <c r="A30" s="112" t="s">
        <v>597</v>
      </c>
      <c r="B30" s="153">
        <v>22</v>
      </c>
      <c r="C30" s="153"/>
      <c r="D30" s="164">
        <v>50000000</v>
      </c>
      <c r="E30" s="164"/>
    </row>
    <row r="31" spans="1:5" ht="15.75">
      <c r="A31" s="112" t="s">
        <v>598</v>
      </c>
      <c r="B31" s="153">
        <v>23</v>
      </c>
      <c r="C31" s="153"/>
      <c r="D31" s="164">
        <v>-2559738000000</v>
      </c>
      <c r="E31" s="164">
        <v>0</v>
      </c>
    </row>
    <row r="32" spans="1:5" ht="15.75">
      <c r="A32" s="112" t="s">
        <v>599</v>
      </c>
      <c r="B32" s="153">
        <v>24</v>
      </c>
      <c r="C32" s="153"/>
      <c r="D32" s="164">
        <v>383240000000</v>
      </c>
      <c r="E32" s="164">
        <v>0</v>
      </c>
    </row>
    <row r="33" spans="1:5" ht="15.75">
      <c r="A33" s="112" t="s">
        <v>600</v>
      </c>
      <c r="B33" s="153">
        <v>25</v>
      </c>
      <c r="C33" s="153"/>
      <c r="D33" s="164"/>
      <c r="E33" s="164">
        <v>0</v>
      </c>
    </row>
    <row r="34" spans="1:5" ht="15.75">
      <c r="A34" s="112" t="s">
        <v>601</v>
      </c>
      <c r="B34" s="153">
        <v>26</v>
      </c>
      <c r="C34" s="153"/>
      <c r="D34" s="164"/>
      <c r="E34" s="164">
        <v>0</v>
      </c>
    </row>
    <row r="35" spans="1:5" ht="15.75">
      <c r="A35" s="112" t="s">
        <v>602</v>
      </c>
      <c r="B35" s="153">
        <v>27</v>
      </c>
      <c r="C35" s="153"/>
      <c r="D35" s="164">
        <v>61545399146</v>
      </c>
      <c r="E35" s="164"/>
    </row>
    <row r="36" spans="1:5" ht="15.75">
      <c r="A36" s="165" t="s">
        <v>603</v>
      </c>
      <c r="B36" s="166">
        <v>30</v>
      </c>
      <c r="C36" s="153"/>
      <c r="D36" s="167">
        <f>SUM(D28:D35)</f>
        <v>-2246067339240</v>
      </c>
      <c r="E36" s="167">
        <f>+E35+E29</f>
        <v>-5550456569</v>
      </c>
    </row>
    <row r="37" spans="1:5" ht="15.75">
      <c r="A37" s="163" t="s">
        <v>604</v>
      </c>
      <c r="B37" s="153"/>
      <c r="C37" s="153"/>
      <c r="D37" s="164">
        <v>0</v>
      </c>
      <c r="E37" s="164">
        <v>0</v>
      </c>
    </row>
    <row r="38" spans="1:5" ht="15.75">
      <c r="A38" s="112" t="s">
        <v>605</v>
      </c>
      <c r="B38" s="153">
        <v>31</v>
      </c>
      <c r="C38" s="153"/>
      <c r="D38" s="164"/>
      <c r="E38" s="164">
        <v>0</v>
      </c>
    </row>
    <row r="39" spans="1:5" ht="15.75">
      <c r="A39" s="112" t="s">
        <v>606</v>
      </c>
      <c r="B39" s="153">
        <v>32</v>
      </c>
      <c r="C39" s="153"/>
      <c r="D39" s="164">
        <v>-62834383080</v>
      </c>
      <c r="E39" s="164">
        <v>0</v>
      </c>
    </row>
    <row r="40" spans="1:5" ht="15.75">
      <c r="A40" s="112" t="s">
        <v>607</v>
      </c>
      <c r="B40" s="153">
        <v>33</v>
      </c>
      <c r="C40" s="153"/>
      <c r="D40" s="164">
        <v>100000000000</v>
      </c>
      <c r="E40" s="164"/>
    </row>
    <row r="41" spans="1:5" ht="15.75">
      <c r="A41" s="112" t="s">
        <v>608</v>
      </c>
      <c r="B41" s="153">
        <v>34</v>
      </c>
      <c r="C41" s="153"/>
      <c r="D41" s="164">
        <f>-1502660477794+1397765477794+4895000000</f>
        <v>-100000000000</v>
      </c>
      <c r="E41" s="164">
        <v>-396083698886</v>
      </c>
    </row>
    <row r="42" spans="1:5" ht="15.75">
      <c r="A42" s="112" t="s">
        <v>609</v>
      </c>
      <c r="B42" s="153">
        <v>35</v>
      </c>
      <c r="C42" s="153"/>
      <c r="D42" s="164"/>
      <c r="E42" s="164">
        <v>0</v>
      </c>
    </row>
    <row r="43" spans="1:5" ht="15.75">
      <c r="A43" s="112" t="s">
        <v>610</v>
      </c>
      <c r="B43" s="153">
        <v>36</v>
      </c>
      <c r="C43" s="153"/>
      <c r="D43" s="164">
        <v>-636814614000</v>
      </c>
      <c r="E43" s="164">
        <v>-372840000000</v>
      </c>
    </row>
    <row r="44" spans="1:5" ht="15.75">
      <c r="A44" s="165" t="s">
        <v>611</v>
      </c>
      <c r="B44" s="166">
        <v>40</v>
      </c>
      <c r="C44" s="153"/>
      <c r="D44" s="167">
        <f>SUM(D39:D43)</f>
        <v>-699648997080</v>
      </c>
      <c r="E44" s="167">
        <f>SUM(E39:E43)</f>
        <v>-768923698886</v>
      </c>
    </row>
    <row r="45" spans="1:5" ht="15.75">
      <c r="A45" s="163" t="s">
        <v>612</v>
      </c>
      <c r="B45" s="168">
        <v>50</v>
      </c>
      <c r="C45" s="153"/>
      <c r="D45" s="169">
        <f>+D44+D36+D27</f>
        <v>-265820707188</v>
      </c>
      <c r="E45" s="169">
        <f>+E44+E36+E27</f>
        <v>509357962786</v>
      </c>
    </row>
    <row r="46" spans="1:7" ht="15.75">
      <c r="A46" s="163" t="s">
        <v>613</v>
      </c>
      <c r="B46" s="168">
        <v>60</v>
      </c>
      <c r="C46" s="153"/>
      <c r="D46" s="169">
        <v>528618413219</v>
      </c>
      <c r="E46" s="169">
        <v>19260450433</v>
      </c>
      <c r="G46" s="178"/>
    </row>
    <row r="47" spans="1:5" ht="15.75">
      <c r="A47" s="112" t="s">
        <v>614</v>
      </c>
      <c r="B47" s="153">
        <v>61</v>
      </c>
      <c r="C47" s="153"/>
      <c r="D47" s="164">
        <v>0</v>
      </c>
      <c r="E47" s="164">
        <v>0</v>
      </c>
    </row>
    <row r="48" spans="1:5" ht="15.75">
      <c r="A48" s="163" t="s">
        <v>615</v>
      </c>
      <c r="B48" s="168">
        <v>70</v>
      </c>
      <c r="C48" s="168"/>
      <c r="D48" s="169">
        <v>262797706031</v>
      </c>
      <c r="E48" s="169">
        <f>+E46+E45</f>
        <v>528618413219</v>
      </c>
    </row>
    <row r="49" spans="1:5" ht="12.75">
      <c r="A49" s="175"/>
      <c r="B49" s="176"/>
      <c r="C49" s="176"/>
      <c r="D49" s="177">
        <f>+D44+D36+D27-D45</f>
        <v>0</v>
      </c>
      <c r="E49" s="177"/>
    </row>
    <row r="50" spans="1:5" ht="21" customHeight="1">
      <c r="A50" s="179"/>
      <c r="B50" s="179"/>
      <c r="C50" s="179"/>
      <c r="D50" s="183"/>
      <c r="E50" s="183"/>
    </row>
    <row r="51" spans="4:5" ht="15.75">
      <c r="D51" s="383" t="str">
        <f>+KQKD!F31</f>
        <v>Ngày  25  tháng  1  năm 2008</v>
      </c>
      <c r="E51" s="383"/>
    </row>
    <row r="52" spans="1:5" ht="21" customHeight="1">
      <c r="A52" s="343" t="s">
        <v>616</v>
      </c>
      <c r="B52" s="343"/>
      <c r="D52" s="343" t="s">
        <v>374</v>
      </c>
      <c r="E52" s="343"/>
    </row>
    <row r="53" spans="4:5" ht="22.5" customHeight="1">
      <c r="D53" s="114"/>
      <c r="E53" s="114"/>
    </row>
    <row r="54" spans="4:5" ht="12.75">
      <c r="D54" s="114"/>
      <c r="E54" s="114"/>
    </row>
    <row r="55" spans="4:5" ht="12.75">
      <c r="D55" s="114"/>
      <c r="E55" s="114"/>
    </row>
    <row r="56" spans="4:5" ht="12.75">
      <c r="D56" s="114"/>
      <c r="E56" s="114"/>
    </row>
    <row r="57" spans="4:5" ht="12.75">
      <c r="D57" s="114"/>
      <c r="E57" s="114"/>
    </row>
    <row r="58" spans="4:5" ht="12.75">
      <c r="D58" s="114"/>
      <c r="E58" s="114"/>
    </row>
    <row r="59" spans="4:5" ht="12.75">
      <c r="D59" s="114"/>
      <c r="E59" s="114"/>
    </row>
    <row r="60" spans="1:5" ht="15.75">
      <c r="A60" s="379" t="s">
        <v>617</v>
      </c>
      <c r="B60" s="379"/>
      <c r="C60" s="184"/>
      <c r="D60" s="379" t="s">
        <v>618</v>
      </c>
      <c r="E60" s="379"/>
    </row>
    <row r="62" ht="12.75">
      <c r="D62" s="178"/>
    </row>
  </sheetData>
  <mergeCells count="13">
    <mergeCell ref="D1:E1"/>
    <mergeCell ref="A3:E3"/>
    <mergeCell ref="A4:E4"/>
    <mergeCell ref="A5:E5"/>
    <mergeCell ref="A60:B60"/>
    <mergeCell ref="D60:E60"/>
    <mergeCell ref="D7:E7"/>
    <mergeCell ref="A7:A8"/>
    <mergeCell ref="B7:B8"/>
    <mergeCell ref="C7:C8"/>
    <mergeCell ref="D51:E51"/>
    <mergeCell ref="A52:B52"/>
    <mergeCell ref="D52:E52"/>
  </mergeCells>
  <printOptions/>
  <pageMargins left="0.75" right="0.3" top="0.62" bottom="0.73" header="0.22" footer="0.28"/>
  <pageSetup horizontalDpi="600" verticalDpi="600" orientation="landscape" r:id="rId1"/>
  <headerFooter alignWithMargins="0">
    <oddFooter>&amp;C&amp;P/&amp;N&amp;RBC Lưu chuyển tiền tệ</oddFooter>
  </headerFooter>
</worksheet>
</file>

<file path=xl/worksheets/sheet5.xml><?xml version="1.0" encoding="utf-8"?>
<worksheet xmlns="http://schemas.openxmlformats.org/spreadsheetml/2006/main" xmlns:r="http://schemas.openxmlformats.org/officeDocument/2006/relationships">
  <dimension ref="A1:M473"/>
  <sheetViews>
    <sheetView tabSelected="1" workbookViewId="0" topLeftCell="A434">
      <selection activeCell="C420" sqref="C420"/>
    </sheetView>
  </sheetViews>
  <sheetFormatPr defaultColWidth="9.140625" defaultRowHeight="12.75"/>
  <cols>
    <col min="1" max="1" width="30.8515625" style="0" customWidth="1"/>
    <col min="2" max="3" width="15.57421875" style="0" customWidth="1"/>
    <col min="4" max="4" width="14.8515625" style="0" customWidth="1"/>
    <col min="5" max="5" width="15.00390625" style="0" customWidth="1"/>
    <col min="6" max="6" width="12.7109375" style="0" customWidth="1"/>
    <col min="7" max="7" width="15.28125" style="0" customWidth="1"/>
    <col min="8" max="8" width="6.57421875" style="0" customWidth="1"/>
    <col min="9" max="9" width="13.140625" style="0" customWidth="1"/>
    <col min="10" max="10" width="14.8515625" style="0" customWidth="1"/>
    <col min="11" max="11" width="13.57421875" style="0" customWidth="1"/>
    <col min="12" max="12" width="12.57421875" style="0" customWidth="1"/>
    <col min="13" max="13" width="12.00390625" style="0" customWidth="1"/>
  </cols>
  <sheetData>
    <row r="1" spans="1:7" ht="16.5" customHeight="1">
      <c r="A1" s="330" t="s">
        <v>373</v>
      </c>
      <c r="B1" s="330"/>
      <c r="C1" s="330"/>
      <c r="F1" s="328" t="s">
        <v>257</v>
      </c>
      <c r="G1" s="328"/>
    </row>
    <row r="2" spans="1:8" ht="16.5" customHeight="1">
      <c r="A2" s="356" t="s">
        <v>245</v>
      </c>
      <c r="B2" s="356"/>
      <c r="E2" s="329" t="s">
        <v>381</v>
      </c>
      <c r="F2" s="329"/>
      <c r="G2" s="329"/>
      <c r="H2" s="329"/>
    </row>
    <row r="3" spans="1:8" ht="16.5" customHeight="1">
      <c r="A3" s="4"/>
      <c r="B3" s="3"/>
      <c r="E3" s="329"/>
      <c r="F3" s="329"/>
      <c r="G3" s="329"/>
      <c r="H3" s="329"/>
    </row>
    <row r="4" ht="16.5" customHeight="1">
      <c r="A4" s="9"/>
    </row>
    <row r="5" spans="1:9" ht="21.75" customHeight="1">
      <c r="A5" s="358" t="s">
        <v>566</v>
      </c>
      <c r="B5" s="358"/>
      <c r="C5" s="358"/>
      <c r="D5" s="358"/>
      <c r="E5" s="358"/>
      <c r="F5" s="358"/>
      <c r="G5" s="358"/>
      <c r="H5" s="358"/>
      <c r="I5" s="57"/>
    </row>
    <row r="6" spans="1:9" ht="20.25" customHeight="1">
      <c r="A6" s="359" t="str">
        <f>+CĐKT!A5</f>
        <v>Quý IV năm 2007</v>
      </c>
      <c r="B6" s="359"/>
      <c r="C6" s="359"/>
      <c r="D6" s="359"/>
      <c r="E6" s="359"/>
      <c r="F6" s="359"/>
      <c r="G6" s="359"/>
      <c r="H6" s="359"/>
      <c r="I6" s="37"/>
    </row>
    <row r="7" ht="9" customHeight="1">
      <c r="A7" s="13"/>
    </row>
    <row r="8" spans="1:6" ht="16.5" customHeight="1">
      <c r="A8" s="19" t="s">
        <v>258</v>
      </c>
      <c r="B8" s="25"/>
      <c r="C8" s="25"/>
      <c r="D8" s="25"/>
      <c r="E8" s="25"/>
      <c r="F8" s="25"/>
    </row>
    <row r="9" spans="1:6" ht="16.5" customHeight="1">
      <c r="A9" s="28" t="s">
        <v>246</v>
      </c>
      <c r="B9" s="38" t="s">
        <v>382</v>
      </c>
      <c r="C9" s="25"/>
      <c r="D9" s="25"/>
      <c r="E9" s="25"/>
      <c r="F9" s="25"/>
    </row>
    <row r="10" spans="1:6" ht="16.5" customHeight="1">
      <c r="A10" s="28" t="s">
        <v>247</v>
      </c>
      <c r="B10" s="38" t="s">
        <v>383</v>
      </c>
      <c r="C10" s="25"/>
      <c r="D10" s="25"/>
      <c r="E10" s="25"/>
      <c r="F10" s="25"/>
    </row>
    <row r="11" spans="1:8" ht="78.75" customHeight="1">
      <c r="A11" s="349" t="s">
        <v>525</v>
      </c>
      <c r="B11" s="349"/>
      <c r="C11" s="349"/>
      <c r="D11" s="349"/>
      <c r="E11" s="349"/>
      <c r="F11" s="349"/>
      <c r="G11" s="349"/>
      <c r="H11" s="349"/>
    </row>
    <row r="12" spans="1:8" ht="19.5" customHeight="1">
      <c r="A12" s="349" t="s">
        <v>552</v>
      </c>
      <c r="B12" s="349"/>
      <c r="C12" s="349"/>
      <c r="D12" s="349"/>
      <c r="E12" s="349"/>
      <c r="F12" s="349"/>
      <c r="G12" s="349"/>
      <c r="H12" s="349"/>
    </row>
    <row r="13" spans="1:8" ht="9" customHeight="1">
      <c r="A13" s="14"/>
      <c r="B13" s="14"/>
      <c r="C13" s="14"/>
      <c r="D13" s="14"/>
      <c r="E13" s="14"/>
      <c r="F13" s="14"/>
      <c r="G13" s="14"/>
      <c r="H13" s="14"/>
    </row>
    <row r="14" spans="1:6" ht="16.5" customHeight="1">
      <c r="A14" s="19" t="s">
        <v>384</v>
      </c>
      <c r="B14" s="25"/>
      <c r="C14" s="25"/>
      <c r="D14" s="25"/>
      <c r="E14" s="25"/>
      <c r="F14" s="25"/>
    </row>
    <row r="15" spans="1:6" ht="16.5" customHeight="1">
      <c r="A15" s="28" t="s">
        <v>479</v>
      </c>
      <c r="B15" s="35" t="s">
        <v>553</v>
      </c>
      <c r="C15" s="25"/>
      <c r="D15" s="25"/>
      <c r="E15" s="25"/>
      <c r="F15" s="25"/>
    </row>
    <row r="16" spans="1:6" ht="16.5" customHeight="1">
      <c r="A16" s="28" t="s">
        <v>248</v>
      </c>
      <c r="B16" s="25"/>
      <c r="C16" s="38" t="s">
        <v>249</v>
      </c>
      <c r="D16" s="25"/>
      <c r="E16" s="25"/>
      <c r="F16" s="25"/>
    </row>
    <row r="17" spans="1:6" ht="16.5" customHeight="1">
      <c r="A17" s="28"/>
      <c r="B17" s="25"/>
      <c r="C17" s="25"/>
      <c r="D17" s="25"/>
      <c r="E17" s="25"/>
      <c r="F17" s="25"/>
    </row>
    <row r="18" spans="1:6" ht="16.5" customHeight="1">
      <c r="A18" s="19" t="s">
        <v>385</v>
      </c>
      <c r="B18" s="25"/>
      <c r="C18" s="25"/>
      <c r="D18" s="25"/>
      <c r="E18" s="25"/>
      <c r="F18" s="25"/>
    </row>
    <row r="19" spans="1:8" ht="32.25" customHeight="1">
      <c r="A19" s="349" t="s">
        <v>517</v>
      </c>
      <c r="B19" s="349"/>
      <c r="C19" s="349"/>
      <c r="D19" s="349"/>
      <c r="E19" s="349"/>
      <c r="F19" s="349"/>
      <c r="G19" s="349"/>
      <c r="H19" s="349"/>
    </row>
    <row r="20" spans="1:8" ht="34.5" customHeight="1">
      <c r="A20" s="349" t="s">
        <v>386</v>
      </c>
      <c r="B20" s="349"/>
      <c r="C20" s="349"/>
      <c r="D20" s="349"/>
      <c r="E20" s="349"/>
      <c r="F20" s="349"/>
      <c r="G20" s="349"/>
      <c r="H20" s="349"/>
    </row>
    <row r="21" spans="1:6" ht="16.5" customHeight="1">
      <c r="A21" s="28" t="s">
        <v>516</v>
      </c>
      <c r="B21" s="38" t="s">
        <v>550</v>
      </c>
      <c r="C21" s="25"/>
      <c r="D21" s="25"/>
      <c r="E21" s="25"/>
      <c r="F21" s="25"/>
    </row>
    <row r="22" spans="1:6" ht="12" customHeight="1">
      <c r="A22" s="28"/>
      <c r="B22" s="25"/>
      <c r="C22" s="25"/>
      <c r="D22" s="25"/>
      <c r="E22" s="25"/>
      <c r="F22" s="25"/>
    </row>
    <row r="23" spans="1:6" ht="16.5" customHeight="1">
      <c r="A23" s="19" t="s">
        <v>387</v>
      </c>
      <c r="B23" s="25"/>
      <c r="C23" s="25"/>
      <c r="D23" s="25"/>
      <c r="E23" s="25"/>
      <c r="F23" s="25"/>
    </row>
    <row r="24" spans="1:6" ht="16.5" customHeight="1">
      <c r="A24" s="28" t="s">
        <v>365</v>
      </c>
      <c r="B24" s="25"/>
      <c r="C24" s="25"/>
      <c r="D24" s="25"/>
      <c r="E24" s="25"/>
      <c r="F24" s="25"/>
    </row>
    <row r="25" spans="1:8" ht="32.25" customHeight="1">
      <c r="A25" s="349" t="s">
        <v>554</v>
      </c>
      <c r="B25" s="349"/>
      <c r="C25" s="349"/>
      <c r="D25" s="349"/>
      <c r="E25" s="349"/>
      <c r="F25" s="349"/>
      <c r="G25" s="349"/>
      <c r="H25" s="349"/>
    </row>
    <row r="26" spans="1:8" ht="30.75" customHeight="1">
      <c r="A26" s="349" t="s">
        <v>526</v>
      </c>
      <c r="B26" s="349"/>
      <c r="C26" s="349"/>
      <c r="D26" s="349"/>
      <c r="E26" s="349"/>
      <c r="F26" s="349"/>
      <c r="G26" s="349"/>
      <c r="H26" s="349"/>
    </row>
    <row r="27" spans="1:6" ht="8.25" customHeight="1">
      <c r="A27" s="28"/>
      <c r="B27" s="25"/>
      <c r="C27" s="25"/>
      <c r="D27" s="25"/>
      <c r="E27" s="25"/>
      <c r="F27" s="25"/>
    </row>
    <row r="28" spans="1:6" ht="16.5" customHeight="1">
      <c r="A28" s="28" t="s">
        <v>388</v>
      </c>
      <c r="B28" s="25"/>
      <c r="C28" s="25"/>
      <c r="D28" s="25"/>
      <c r="E28" s="25"/>
      <c r="F28" s="25"/>
    </row>
    <row r="29" spans="1:6" ht="16.5" customHeight="1">
      <c r="A29" s="28" t="s">
        <v>518</v>
      </c>
      <c r="B29" s="25"/>
      <c r="C29" s="38" t="s">
        <v>250</v>
      </c>
      <c r="D29" s="25"/>
      <c r="E29" s="25"/>
      <c r="F29" s="25"/>
    </row>
    <row r="30" spans="1:6" ht="16.5" customHeight="1">
      <c r="A30" s="29" t="s">
        <v>251</v>
      </c>
      <c r="B30" s="25"/>
      <c r="C30" s="25"/>
      <c r="D30" s="25"/>
      <c r="E30" s="25"/>
      <c r="F30" s="25"/>
    </row>
    <row r="31" spans="1:6" ht="16.5" customHeight="1">
      <c r="A31" s="29" t="s">
        <v>252</v>
      </c>
      <c r="B31" s="25"/>
      <c r="C31" s="25"/>
      <c r="D31" s="25"/>
      <c r="E31" s="25"/>
      <c r="F31" s="25"/>
    </row>
    <row r="32" spans="1:6" ht="16.5" customHeight="1">
      <c r="A32" s="29" t="s">
        <v>389</v>
      </c>
      <c r="B32" s="25"/>
      <c r="C32" s="25"/>
      <c r="D32" s="25"/>
      <c r="E32" s="25"/>
      <c r="F32" s="25"/>
    </row>
    <row r="33" spans="1:6" ht="16.5" customHeight="1">
      <c r="A33" s="29"/>
      <c r="B33" s="25"/>
      <c r="C33" s="25"/>
      <c r="D33" s="25"/>
      <c r="E33" s="25"/>
      <c r="F33" s="25"/>
    </row>
    <row r="34" spans="1:6" ht="16.5" customHeight="1">
      <c r="A34" s="29" t="s">
        <v>392</v>
      </c>
      <c r="B34" s="25"/>
      <c r="C34" s="25"/>
      <c r="D34" s="25"/>
      <c r="E34" s="25"/>
      <c r="F34" s="25"/>
    </row>
    <row r="35" spans="1:6" ht="16.5" customHeight="1">
      <c r="A35" s="29" t="s">
        <v>501</v>
      </c>
      <c r="B35" s="25"/>
      <c r="C35" s="25"/>
      <c r="D35" s="38"/>
      <c r="E35" s="25"/>
      <c r="F35" s="25"/>
    </row>
    <row r="36" spans="1:6" ht="16.5" customHeight="1">
      <c r="A36" s="29" t="s">
        <v>519</v>
      </c>
      <c r="B36" s="25"/>
      <c r="C36" s="25"/>
      <c r="D36" s="38" t="s">
        <v>390</v>
      </c>
      <c r="E36" s="25"/>
      <c r="F36" s="25"/>
    </row>
    <row r="37" spans="1:6" ht="16.5" customHeight="1">
      <c r="A37" s="29"/>
      <c r="B37" s="25"/>
      <c r="C37" s="25"/>
      <c r="D37" s="38"/>
      <c r="E37" s="25"/>
      <c r="F37" s="25"/>
    </row>
    <row r="38" spans="1:6" ht="16.5" customHeight="1">
      <c r="A38" s="29" t="s">
        <v>391</v>
      </c>
      <c r="B38" s="25"/>
      <c r="C38" s="25"/>
      <c r="D38" s="38"/>
      <c r="E38" s="25"/>
      <c r="F38" s="25"/>
    </row>
    <row r="39" spans="1:6" ht="16.5" customHeight="1">
      <c r="A39" s="29" t="s">
        <v>393</v>
      </c>
      <c r="B39" s="25"/>
      <c r="C39" s="25"/>
      <c r="D39" s="38"/>
      <c r="E39" s="25"/>
      <c r="F39" s="25"/>
    </row>
    <row r="40" spans="1:6" ht="16.5" customHeight="1">
      <c r="A40" s="29" t="s">
        <v>394</v>
      </c>
      <c r="B40" s="25"/>
      <c r="C40" s="25"/>
      <c r="D40" s="25"/>
      <c r="E40" s="25"/>
      <c r="F40" s="25"/>
    </row>
    <row r="41" spans="1:6" ht="16.5" customHeight="1">
      <c r="A41" s="29"/>
      <c r="B41" s="25"/>
      <c r="C41" s="25"/>
      <c r="D41" s="25"/>
      <c r="E41" s="25"/>
      <c r="F41" s="25"/>
    </row>
    <row r="42" spans="1:6" ht="16.5" customHeight="1">
      <c r="A42" s="29" t="s">
        <v>555</v>
      </c>
      <c r="B42" s="25"/>
      <c r="C42" s="25"/>
      <c r="D42" s="25"/>
      <c r="E42" s="25"/>
      <c r="F42" s="25"/>
    </row>
    <row r="43" spans="1:6" ht="16.5" customHeight="1">
      <c r="A43" s="29"/>
      <c r="B43" s="25"/>
      <c r="C43" s="25"/>
      <c r="D43" s="25"/>
      <c r="E43" s="25"/>
      <c r="F43" s="25"/>
    </row>
    <row r="44" spans="1:6" ht="16.5" customHeight="1">
      <c r="A44" s="29" t="s">
        <v>395</v>
      </c>
      <c r="B44" s="25"/>
      <c r="C44" s="25"/>
      <c r="D44" s="25"/>
      <c r="E44" s="25"/>
      <c r="F44" s="25"/>
    </row>
    <row r="45" spans="1:6" ht="16.5" customHeight="1" hidden="1">
      <c r="A45" s="29" t="s">
        <v>259</v>
      </c>
      <c r="B45" s="25"/>
      <c r="C45" s="25"/>
      <c r="D45" s="25"/>
      <c r="E45" s="25"/>
      <c r="F45" s="25"/>
    </row>
    <row r="46" spans="1:6" ht="16.5" customHeight="1" hidden="1">
      <c r="A46" s="29" t="s">
        <v>260</v>
      </c>
      <c r="B46" s="25"/>
      <c r="C46" s="25"/>
      <c r="D46" s="25"/>
      <c r="E46" s="25"/>
      <c r="F46" s="25"/>
    </row>
    <row r="47" spans="1:6" ht="16.5" customHeight="1">
      <c r="A47" s="29" t="s">
        <v>500</v>
      </c>
      <c r="B47" s="25"/>
      <c r="C47" s="25"/>
      <c r="D47" s="25"/>
      <c r="E47" s="25"/>
      <c r="F47" s="25"/>
    </row>
    <row r="48" spans="1:6" ht="16.5" customHeight="1">
      <c r="A48" s="29" t="s">
        <v>529</v>
      </c>
      <c r="B48" s="25"/>
      <c r="C48" s="25"/>
      <c r="D48" s="25"/>
      <c r="E48" s="25"/>
      <c r="F48" s="25"/>
    </row>
    <row r="49" spans="1:6" ht="16.5" customHeight="1" hidden="1">
      <c r="A49" s="29" t="s">
        <v>261</v>
      </c>
      <c r="B49" s="25"/>
      <c r="C49" s="25"/>
      <c r="D49" s="25"/>
      <c r="E49" s="25"/>
      <c r="F49" s="25"/>
    </row>
    <row r="50" spans="1:6" ht="16.5" customHeight="1" hidden="1">
      <c r="A50" s="29" t="s">
        <v>262</v>
      </c>
      <c r="B50" s="25"/>
      <c r="C50" s="25"/>
      <c r="D50" s="25"/>
      <c r="E50" s="25"/>
      <c r="F50" s="25"/>
    </row>
    <row r="51" spans="1:6" ht="16.5" customHeight="1">
      <c r="A51" s="29"/>
      <c r="B51" s="25"/>
      <c r="C51" s="25"/>
      <c r="D51" s="25"/>
      <c r="E51" s="25"/>
      <c r="F51" s="25"/>
    </row>
    <row r="52" spans="1:6" ht="16.5" customHeight="1">
      <c r="A52" s="29" t="s">
        <v>396</v>
      </c>
      <c r="B52" s="25"/>
      <c r="C52" s="25"/>
      <c r="D52" s="25"/>
      <c r="E52" s="25"/>
      <c r="F52" s="25"/>
    </row>
    <row r="53" spans="1:6" ht="16.5" customHeight="1">
      <c r="A53" s="29" t="s">
        <v>556</v>
      </c>
      <c r="B53" s="25"/>
      <c r="C53" s="25"/>
      <c r="D53" s="25"/>
      <c r="E53" s="25"/>
      <c r="F53" s="25"/>
    </row>
    <row r="54" spans="1:6" ht="16.5" customHeight="1">
      <c r="A54" s="29"/>
      <c r="B54" s="25"/>
      <c r="C54" s="25"/>
      <c r="D54" s="25"/>
      <c r="E54" s="25"/>
      <c r="F54" s="25"/>
    </row>
    <row r="55" spans="1:6" ht="16.5" customHeight="1">
      <c r="A55" s="29" t="s">
        <v>397</v>
      </c>
      <c r="B55" s="25"/>
      <c r="C55" s="25"/>
      <c r="D55" s="25"/>
      <c r="E55" s="25"/>
      <c r="F55" s="25"/>
    </row>
    <row r="56" spans="1:6" ht="16.5" customHeight="1" hidden="1">
      <c r="A56" s="29" t="s">
        <v>263</v>
      </c>
      <c r="B56" s="25"/>
      <c r="C56" s="25"/>
      <c r="D56" s="25"/>
      <c r="E56" s="25"/>
      <c r="F56" s="25"/>
    </row>
    <row r="57" spans="1:6" ht="16.5" customHeight="1" hidden="1">
      <c r="A57" s="29" t="s">
        <v>264</v>
      </c>
      <c r="B57" s="25"/>
      <c r="C57" s="25"/>
      <c r="D57" s="25"/>
      <c r="E57" s="25"/>
      <c r="F57" s="25"/>
    </row>
    <row r="58" spans="1:6" ht="16.5" customHeight="1" hidden="1">
      <c r="A58" s="29" t="s">
        <v>265</v>
      </c>
      <c r="B58" s="25"/>
      <c r="C58" s="25"/>
      <c r="D58" s="25"/>
      <c r="E58" s="25"/>
      <c r="F58" s="25"/>
    </row>
    <row r="59" spans="1:6" ht="16.5" customHeight="1" hidden="1">
      <c r="A59" s="29" t="s">
        <v>266</v>
      </c>
      <c r="C59" s="25"/>
      <c r="D59" s="25"/>
      <c r="E59" s="25"/>
      <c r="F59" s="25"/>
    </row>
    <row r="60" spans="1:6" ht="16.5" customHeight="1" hidden="1">
      <c r="A60" s="29" t="s">
        <v>267</v>
      </c>
      <c r="B60" s="25"/>
      <c r="D60" s="25"/>
      <c r="E60" s="25"/>
      <c r="F60" s="25"/>
    </row>
    <row r="61" spans="1:6" ht="16.5" customHeight="1" hidden="1">
      <c r="A61" s="29" t="s">
        <v>268</v>
      </c>
      <c r="B61" s="25"/>
      <c r="C61" s="25"/>
      <c r="D61" s="25"/>
      <c r="E61" s="25"/>
      <c r="F61" s="25"/>
    </row>
    <row r="62" spans="1:6" ht="16.5" customHeight="1" hidden="1">
      <c r="A62" s="29" t="s">
        <v>269</v>
      </c>
      <c r="B62" s="25"/>
      <c r="C62" s="25"/>
      <c r="D62" s="25"/>
      <c r="E62" s="25"/>
      <c r="F62" s="25"/>
    </row>
    <row r="63" spans="1:8" ht="16.5" customHeight="1">
      <c r="A63" s="350" t="s">
        <v>557</v>
      </c>
      <c r="B63" s="350"/>
      <c r="C63" s="350"/>
      <c r="D63" s="350"/>
      <c r="E63" s="350"/>
      <c r="F63" s="350"/>
      <c r="G63" s="350"/>
      <c r="H63" s="350"/>
    </row>
    <row r="64" spans="1:6" ht="16.5" customHeight="1">
      <c r="A64" s="35" t="s">
        <v>558</v>
      </c>
      <c r="B64" s="25"/>
      <c r="C64" s="25"/>
      <c r="D64" s="25"/>
      <c r="E64" s="25"/>
      <c r="F64" s="25"/>
    </row>
    <row r="65" spans="1:6" ht="10.5" customHeight="1">
      <c r="A65" s="29"/>
      <c r="B65" s="25"/>
      <c r="C65" s="25"/>
      <c r="D65" s="25"/>
      <c r="E65" s="25"/>
      <c r="F65" s="25"/>
    </row>
    <row r="66" spans="1:6" ht="16.5" customHeight="1">
      <c r="A66" s="29" t="s">
        <v>398</v>
      </c>
      <c r="B66" s="25"/>
      <c r="C66" s="25"/>
      <c r="D66" s="25"/>
      <c r="E66" s="25"/>
      <c r="F66" s="25"/>
    </row>
    <row r="67" spans="1:6" ht="16.5" customHeight="1">
      <c r="A67" s="29"/>
      <c r="B67" s="25"/>
      <c r="C67" s="25"/>
      <c r="D67" s="25"/>
      <c r="E67" s="25"/>
      <c r="F67" s="25"/>
    </row>
    <row r="68" spans="1:6" ht="16.5" customHeight="1">
      <c r="A68" s="29" t="s">
        <v>399</v>
      </c>
      <c r="B68" s="25"/>
      <c r="C68" s="25"/>
      <c r="D68" s="25"/>
      <c r="E68" s="25"/>
      <c r="F68" s="25"/>
    </row>
    <row r="69" spans="1:6" ht="16.5" customHeight="1" hidden="1">
      <c r="A69" s="29" t="s">
        <v>270</v>
      </c>
      <c r="B69" s="25"/>
      <c r="C69" s="25"/>
      <c r="D69" s="25"/>
      <c r="E69" s="25"/>
      <c r="F69" s="25"/>
    </row>
    <row r="70" spans="1:6" ht="16.5" customHeight="1" hidden="1">
      <c r="A70" s="29" t="s">
        <v>271</v>
      </c>
      <c r="B70" s="25"/>
      <c r="C70" s="25"/>
      <c r="D70" s="25"/>
      <c r="E70" s="25"/>
      <c r="F70" s="25"/>
    </row>
    <row r="71" spans="1:6" ht="16.5" customHeight="1" hidden="1">
      <c r="A71" s="29" t="s">
        <v>272</v>
      </c>
      <c r="B71" s="25"/>
      <c r="C71" s="25"/>
      <c r="D71" s="25"/>
      <c r="E71" s="25"/>
      <c r="F71" s="25"/>
    </row>
    <row r="72" spans="1:6" ht="16.5" customHeight="1" hidden="1">
      <c r="A72" s="29" t="s">
        <v>273</v>
      </c>
      <c r="B72" s="25"/>
      <c r="C72" s="25"/>
      <c r="D72" s="25"/>
      <c r="E72" s="25"/>
      <c r="F72" s="25"/>
    </row>
    <row r="73" spans="1:8" ht="19.5" customHeight="1">
      <c r="A73" s="351" t="s">
        <v>548</v>
      </c>
      <c r="B73" s="350"/>
      <c r="C73" s="350"/>
      <c r="D73" s="350"/>
      <c r="E73" s="350"/>
      <c r="F73" s="350"/>
      <c r="G73" s="350"/>
      <c r="H73" s="350"/>
    </row>
    <row r="74" spans="1:8" ht="19.5" customHeight="1">
      <c r="A74" s="13" t="s">
        <v>527</v>
      </c>
      <c r="B74" s="10"/>
      <c r="C74" s="10"/>
      <c r="D74" s="10"/>
      <c r="E74" s="10"/>
      <c r="F74" s="10"/>
      <c r="G74" s="10"/>
      <c r="H74" s="10"/>
    </row>
    <row r="75" spans="1:8" ht="19.5" customHeight="1">
      <c r="A75" s="13" t="s">
        <v>528</v>
      </c>
      <c r="B75" s="10"/>
      <c r="C75" s="10"/>
      <c r="D75" s="10"/>
      <c r="E75" s="10"/>
      <c r="F75" s="10"/>
      <c r="G75" s="10"/>
      <c r="H75" s="10"/>
    </row>
    <row r="76" spans="1:8" ht="32.25" customHeight="1">
      <c r="A76" s="351" t="s">
        <v>559</v>
      </c>
      <c r="B76" s="350"/>
      <c r="C76" s="350"/>
      <c r="D76" s="350"/>
      <c r="E76" s="350"/>
      <c r="F76" s="350"/>
      <c r="G76" s="350"/>
      <c r="H76" s="350"/>
    </row>
    <row r="77" spans="1:8" ht="12.75" customHeight="1">
      <c r="A77" s="10"/>
      <c r="B77" s="10"/>
      <c r="C77" s="10"/>
      <c r="D77" s="10"/>
      <c r="E77" s="10"/>
      <c r="F77" s="10"/>
      <c r="G77" s="10"/>
      <c r="H77" s="10"/>
    </row>
    <row r="78" spans="1:6" ht="16.5" customHeight="1">
      <c r="A78" s="29" t="s">
        <v>400</v>
      </c>
      <c r="B78" s="25"/>
      <c r="C78" s="25"/>
      <c r="D78" s="25"/>
      <c r="E78" s="25"/>
      <c r="F78" s="25"/>
    </row>
    <row r="79" spans="1:6" ht="16.5" customHeight="1" hidden="1">
      <c r="A79" s="29" t="s">
        <v>253</v>
      </c>
      <c r="B79" s="25"/>
      <c r="C79" s="25"/>
      <c r="D79" s="25"/>
      <c r="E79" s="25"/>
      <c r="F79" s="25"/>
    </row>
    <row r="80" spans="1:6" ht="16.5" customHeight="1">
      <c r="A80" s="29" t="s">
        <v>530</v>
      </c>
      <c r="B80" s="25"/>
      <c r="C80" s="25"/>
      <c r="D80" s="25"/>
      <c r="E80" s="25"/>
      <c r="F80" s="25"/>
    </row>
    <row r="81" spans="1:6" ht="16.5" customHeight="1">
      <c r="A81" s="29" t="s">
        <v>549</v>
      </c>
      <c r="B81" s="25"/>
      <c r="C81" s="25"/>
      <c r="D81" s="25"/>
      <c r="E81" s="25"/>
      <c r="F81" s="25"/>
    </row>
    <row r="82" spans="1:6" ht="16.5" customHeight="1">
      <c r="A82" s="29" t="s">
        <v>401</v>
      </c>
      <c r="B82" s="25"/>
      <c r="C82" s="25"/>
      <c r="D82" s="25"/>
      <c r="E82" s="25"/>
      <c r="F82" s="25"/>
    </row>
    <row r="83" spans="1:6" ht="16.5" customHeight="1">
      <c r="A83" s="29"/>
      <c r="B83" s="25"/>
      <c r="C83" s="25"/>
      <c r="D83" s="25"/>
      <c r="E83" s="25"/>
      <c r="F83" s="25"/>
    </row>
    <row r="84" spans="1:8" ht="30.75" customHeight="1">
      <c r="A84" s="351" t="s">
        <v>402</v>
      </c>
      <c r="B84" s="351"/>
      <c r="C84" s="351"/>
      <c r="D84" s="351"/>
      <c r="E84" s="351"/>
      <c r="F84" s="351"/>
      <c r="G84" s="351"/>
      <c r="H84" s="351"/>
    </row>
    <row r="85" spans="1:6" ht="7.5" customHeight="1">
      <c r="A85" s="34"/>
      <c r="B85" s="25"/>
      <c r="C85" s="25"/>
      <c r="D85" s="25"/>
      <c r="E85" s="25"/>
      <c r="F85" s="25"/>
    </row>
    <row r="86" spans="1:6" ht="17.25" customHeight="1">
      <c r="A86" s="29" t="s">
        <v>546</v>
      </c>
      <c r="B86" s="25"/>
      <c r="C86" s="25"/>
      <c r="D86" s="25"/>
      <c r="E86" s="25"/>
      <c r="F86" s="25"/>
    </row>
    <row r="87" spans="1:8" ht="29.25" customHeight="1">
      <c r="A87" s="351" t="s">
        <v>547</v>
      </c>
      <c r="B87" s="350"/>
      <c r="C87" s="350"/>
      <c r="D87" s="350"/>
      <c r="E87" s="350"/>
      <c r="F87" s="350"/>
      <c r="G87" s="350"/>
      <c r="H87" s="350"/>
    </row>
    <row r="88" spans="1:6" ht="10.5" customHeight="1">
      <c r="A88" s="29"/>
      <c r="B88" s="25"/>
      <c r="C88" s="25"/>
      <c r="D88" s="25"/>
      <c r="E88" s="25"/>
      <c r="F88" s="25"/>
    </row>
    <row r="89" spans="1:8" ht="33" customHeight="1">
      <c r="A89" s="351" t="s">
        <v>567</v>
      </c>
      <c r="B89" s="350"/>
      <c r="C89" s="350"/>
      <c r="D89" s="350"/>
      <c r="E89" s="350"/>
      <c r="F89" s="350"/>
      <c r="G89" s="350"/>
      <c r="H89" s="350"/>
    </row>
    <row r="90" spans="1:6" ht="16.5" customHeight="1">
      <c r="A90" s="29"/>
      <c r="B90" s="25"/>
      <c r="C90" s="25"/>
      <c r="D90" s="25"/>
      <c r="E90" s="25"/>
      <c r="F90" s="25"/>
    </row>
    <row r="91" spans="1:6" ht="16.5" customHeight="1">
      <c r="A91" s="29" t="s">
        <v>403</v>
      </c>
      <c r="B91" s="25"/>
      <c r="C91" s="25"/>
      <c r="D91" s="25"/>
      <c r="E91" s="25"/>
      <c r="F91" s="25"/>
    </row>
    <row r="92" ht="16.5" customHeight="1"/>
    <row r="93" spans="1:8" ht="16.5" customHeight="1">
      <c r="A93" s="332" t="s">
        <v>404</v>
      </c>
      <c r="B93" s="332"/>
      <c r="C93" s="332"/>
      <c r="D93" s="332"/>
      <c r="E93" s="332"/>
      <c r="F93" s="332"/>
      <c r="G93" s="332"/>
      <c r="H93" s="332"/>
    </row>
    <row r="94" spans="1:6" ht="16.5" customHeight="1">
      <c r="A94" s="13"/>
      <c r="B94" s="25"/>
      <c r="C94" s="25"/>
      <c r="D94" s="38" t="s">
        <v>531</v>
      </c>
      <c r="E94" s="25"/>
      <c r="F94" s="25"/>
    </row>
    <row r="95" spans="1:6" ht="16.5" customHeight="1">
      <c r="A95" s="26" t="s">
        <v>405</v>
      </c>
      <c r="C95" s="217" t="s">
        <v>407</v>
      </c>
      <c r="D95" s="217" t="s">
        <v>406</v>
      </c>
      <c r="F95" s="31"/>
    </row>
    <row r="96" spans="1:6" ht="16.5" customHeight="1">
      <c r="A96" s="26" t="s">
        <v>276</v>
      </c>
      <c r="C96" s="30">
        <v>182310300</v>
      </c>
      <c r="D96" s="30">
        <v>626736976</v>
      </c>
      <c r="F96" s="31"/>
    </row>
    <row r="97" spans="1:6" ht="16.5" customHeight="1">
      <c r="A97" s="26" t="s">
        <v>277</v>
      </c>
      <c r="C97" s="30">
        <v>162615395731</v>
      </c>
      <c r="D97" s="30">
        <v>227991676243</v>
      </c>
      <c r="F97" s="31"/>
    </row>
    <row r="98" spans="1:6" ht="16.5" customHeight="1">
      <c r="A98" s="26" t="s">
        <v>278</v>
      </c>
      <c r="C98" s="30"/>
      <c r="D98" s="30"/>
      <c r="F98" s="31"/>
    </row>
    <row r="99" spans="2:6" ht="16.5" customHeight="1" thickBot="1">
      <c r="B99" s="32" t="s">
        <v>363</v>
      </c>
      <c r="C99" s="219">
        <f>SUM(C96:C98)</f>
        <v>162797706031</v>
      </c>
      <c r="D99" s="219">
        <f>SUM(D96:D98)</f>
        <v>228618413219</v>
      </c>
      <c r="F99" s="31"/>
    </row>
    <row r="100" spans="1:6" ht="9" customHeight="1" thickTop="1">
      <c r="A100" s="27"/>
      <c r="B100" s="385"/>
      <c r="C100" s="385"/>
      <c r="D100" s="24"/>
      <c r="E100" s="31"/>
      <c r="F100" s="31"/>
    </row>
    <row r="101" spans="1:6" ht="16.5" customHeight="1">
      <c r="A101" s="348" t="s">
        <v>408</v>
      </c>
      <c r="B101" s="348"/>
      <c r="C101" s="217" t="s">
        <v>407</v>
      </c>
      <c r="D101" s="217" t="s">
        <v>406</v>
      </c>
      <c r="E101" s="31"/>
      <c r="F101" s="31"/>
    </row>
    <row r="102" spans="1:6" ht="16.5" customHeight="1">
      <c r="A102" s="26" t="s">
        <v>662</v>
      </c>
      <c r="B102" s="11"/>
      <c r="C102" s="30">
        <v>1080000000000</v>
      </c>
      <c r="D102" s="217"/>
      <c r="E102" s="31"/>
      <c r="F102" s="31"/>
    </row>
    <row r="103" spans="1:6" ht="16.5" customHeight="1" thickBot="1">
      <c r="A103" s="26"/>
      <c r="B103" s="32" t="s">
        <v>363</v>
      </c>
      <c r="C103" s="219">
        <f>SUM(C102:C102)</f>
        <v>1080000000000</v>
      </c>
      <c r="D103" s="219"/>
      <c r="E103" s="31"/>
      <c r="F103" s="31"/>
    </row>
    <row r="104" spans="1:6" ht="11.25" customHeight="1" thickTop="1">
      <c r="A104" s="27"/>
      <c r="B104" s="24"/>
      <c r="C104" s="24"/>
      <c r="D104" s="24"/>
      <c r="E104" s="31"/>
      <c r="F104" s="31"/>
    </row>
    <row r="105" spans="1:6" ht="16.5" customHeight="1">
      <c r="A105" s="348" t="s">
        <v>560</v>
      </c>
      <c r="B105" s="348"/>
      <c r="C105" s="217" t="s">
        <v>407</v>
      </c>
      <c r="D105" s="217" t="s">
        <v>406</v>
      </c>
      <c r="F105" s="15"/>
    </row>
    <row r="106" spans="1:6" ht="16.5" customHeight="1">
      <c r="A106" s="104" t="s">
        <v>480</v>
      </c>
      <c r="B106" s="104"/>
      <c r="C106" s="161">
        <v>11861643461</v>
      </c>
      <c r="D106" s="161">
        <v>11114952101</v>
      </c>
      <c r="E106" s="113"/>
      <c r="F106" s="15"/>
    </row>
    <row r="107" spans="1:6" ht="16.5" customHeight="1">
      <c r="A107" s="104" t="s">
        <v>520</v>
      </c>
      <c r="B107" s="104"/>
      <c r="C107" s="161"/>
      <c r="D107" s="161">
        <v>53781772</v>
      </c>
      <c r="F107" s="15"/>
    </row>
    <row r="108" spans="1:6" ht="16.5" customHeight="1" thickBot="1">
      <c r="A108" s="11"/>
      <c r="B108" s="32" t="s">
        <v>363</v>
      </c>
      <c r="C108" s="219">
        <f>C107+C106</f>
        <v>11861643461</v>
      </c>
      <c r="D108" s="219">
        <f>D107+D106</f>
        <v>11168733873</v>
      </c>
      <c r="F108" s="15"/>
    </row>
    <row r="109" spans="1:6" ht="10.5" customHeight="1" thickTop="1">
      <c r="A109" s="11"/>
      <c r="B109" s="11"/>
      <c r="C109" s="105">
        <f>+C108-CĐKT!D21</f>
        <v>0</v>
      </c>
      <c r="D109" s="105"/>
      <c r="E109" s="63"/>
      <c r="F109" s="15"/>
    </row>
    <row r="110" spans="1:6" ht="16.5" customHeight="1">
      <c r="A110" s="348" t="s">
        <v>409</v>
      </c>
      <c r="B110" s="348"/>
      <c r="C110" s="217" t="s">
        <v>407</v>
      </c>
      <c r="D110" s="217" t="s">
        <v>406</v>
      </c>
      <c r="E110" s="11"/>
      <c r="F110" s="11"/>
    </row>
    <row r="111" spans="1:6" ht="16.5" customHeight="1">
      <c r="A111" s="348" t="s">
        <v>410</v>
      </c>
      <c r="B111" s="348"/>
      <c r="C111" s="42"/>
      <c r="D111" s="42"/>
      <c r="E111" s="11"/>
      <c r="F111" s="11"/>
    </row>
    <row r="112" spans="1:6" ht="16.5" customHeight="1">
      <c r="A112" s="348" t="s">
        <v>411</v>
      </c>
      <c r="B112" s="348"/>
      <c r="C112" s="36">
        <f>523679153889+678570544</f>
        <v>524357724433</v>
      </c>
      <c r="D112" s="36">
        <v>389368326784</v>
      </c>
      <c r="E112" s="11"/>
      <c r="F112" s="11"/>
    </row>
    <row r="113" spans="1:6" ht="16.5" customHeight="1">
      <c r="A113" s="348" t="s">
        <v>412</v>
      </c>
      <c r="B113" s="348"/>
      <c r="C113" s="36">
        <v>17451332986</v>
      </c>
      <c r="D113" s="36">
        <v>13265053612</v>
      </c>
      <c r="E113" s="11"/>
      <c r="F113" s="11"/>
    </row>
    <row r="114" spans="1:6" ht="16.5" customHeight="1">
      <c r="A114" s="348" t="s">
        <v>413</v>
      </c>
      <c r="B114" s="348"/>
      <c r="C114" s="36">
        <v>62703658</v>
      </c>
      <c r="D114" s="36">
        <v>1500000</v>
      </c>
      <c r="E114" s="11"/>
      <c r="F114" s="11"/>
    </row>
    <row r="115" spans="1:6" ht="16.5" customHeight="1">
      <c r="A115" s="348" t="s">
        <v>414</v>
      </c>
      <c r="B115" s="348"/>
      <c r="C115" s="36"/>
      <c r="D115" s="36">
        <v>69937931</v>
      </c>
      <c r="E115" s="11"/>
      <c r="F115" s="11"/>
    </row>
    <row r="116" spans="1:6" ht="16.5" customHeight="1">
      <c r="A116" s="348" t="s">
        <v>415</v>
      </c>
      <c r="B116" s="348"/>
      <c r="C116" s="42"/>
      <c r="D116" s="42"/>
      <c r="E116" s="11"/>
      <c r="F116" s="11"/>
    </row>
    <row r="117" spans="1:6" ht="16.5" customHeight="1" thickBot="1">
      <c r="A117" s="356" t="s">
        <v>416</v>
      </c>
      <c r="B117" s="356"/>
      <c r="C117" s="219">
        <f>SUM(C111:C116)</f>
        <v>541871761077</v>
      </c>
      <c r="D117" s="219">
        <f>SUM(D111:D116)</f>
        <v>402704818327</v>
      </c>
      <c r="E117" s="11"/>
      <c r="F117" s="11"/>
    </row>
    <row r="118" spans="1:6" ht="9" customHeight="1" thickTop="1">
      <c r="A118" s="89"/>
      <c r="B118" s="89"/>
      <c r="C118" s="157">
        <f>+C117-CĐKT!D24</f>
        <v>0</v>
      </c>
      <c r="D118" s="157" t="s">
        <v>573</v>
      </c>
      <c r="E118" s="11"/>
      <c r="F118" s="11"/>
    </row>
    <row r="119" spans="1:6" ht="16.5" customHeight="1">
      <c r="A119" s="40" t="s">
        <v>283</v>
      </c>
      <c r="B119" s="17"/>
      <c r="C119" s="17"/>
      <c r="D119" s="17"/>
      <c r="E119" s="17"/>
      <c r="F119" s="17"/>
    </row>
    <row r="120" spans="1:4" ht="16.5" customHeight="1">
      <c r="A120" s="40" t="s">
        <v>523</v>
      </c>
      <c r="D120" s="36"/>
    </row>
    <row r="121" spans="1:4" ht="16.5" customHeight="1">
      <c r="A121" s="40" t="s">
        <v>215</v>
      </c>
      <c r="D121" s="75">
        <f>64373154613-49671791438</f>
        <v>14701363175</v>
      </c>
    </row>
    <row r="122" ht="16.5" customHeight="1">
      <c r="A122" s="40" t="s">
        <v>214</v>
      </c>
    </row>
    <row r="123" ht="12.75" customHeight="1">
      <c r="A123" s="40"/>
    </row>
    <row r="124" spans="1:4" ht="16.5" customHeight="1">
      <c r="A124" s="11" t="s">
        <v>417</v>
      </c>
      <c r="C124" s="217" t="s">
        <v>407</v>
      </c>
      <c r="D124" s="217" t="s">
        <v>406</v>
      </c>
    </row>
    <row r="125" spans="1:4" ht="16.5" customHeight="1" hidden="1">
      <c r="A125" s="11" t="s">
        <v>284</v>
      </c>
      <c r="C125" s="11" t="s">
        <v>279</v>
      </c>
      <c r="D125" s="11" t="s">
        <v>285</v>
      </c>
    </row>
    <row r="126" spans="1:4" ht="16.5" customHeight="1" hidden="1">
      <c r="A126" s="11" t="s">
        <v>286</v>
      </c>
      <c r="C126" s="11" t="s">
        <v>279</v>
      </c>
      <c r="D126" s="11" t="s">
        <v>279</v>
      </c>
    </row>
    <row r="127" spans="1:4" ht="16.5" customHeight="1" hidden="1">
      <c r="A127" s="11" t="s">
        <v>287</v>
      </c>
      <c r="C127" s="11" t="s">
        <v>279</v>
      </c>
      <c r="D127" s="11" t="s">
        <v>279</v>
      </c>
    </row>
    <row r="128" spans="1:4" ht="16.5" customHeight="1" hidden="1">
      <c r="A128" s="11" t="s">
        <v>288</v>
      </c>
      <c r="C128" s="11" t="s">
        <v>279</v>
      </c>
      <c r="D128" s="11" t="s">
        <v>279</v>
      </c>
    </row>
    <row r="129" spans="1:4" ht="7.5" customHeight="1">
      <c r="A129" s="2"/>
      <c r="C129" s="36"/>
      <c r="D129" s="16"/>
    </row>
    <row r="130" spans="1:4" ht="16.5" customHeight="1">
      <c r="A130" s="356" t="s">
        <v>418</v>
      </c>
      <c r="B130" s="356"/>
      <c r="C130" s="217" t="s">
        <v>407</v>
      </c>
      <c r="D130" s="217" t="s">
        <v>406</v>
      </c>
    </row>
    <row r="131" spans="1:4" ht="8.25" customHeight="1">
      <c r="A131" s="2"/>
      <c r="C131" s="36"/>
      <c r="D131" s="16"/>
    </row>
    <row r="132" spans="1:4" ht="16.5" customHeight="1">
      <c r="A132" s="356" t="s">
        <v>419</v>
      </c>
      <c r="B132" s="356"/>
      <c r="C132" s="217" t="s">
        <v>407</v>
      </c>
      <c r="D132" s="217" t="s">
        <v>406</v>
      </c>
    </row>
    <row r="133" spans="1:4" ht="16.5" customHeight="1" hidden="1">
      <c r="A133" s="11" t="s">
        <v>289</v>
      </c>
      <c r="C133" s="11" t="s">
        <v>279</v>
      </c>
      <c r="D133" s="11" t="s">
        <v>279</v>
      </c>
    </row>
    <row r="134" spans="1:4" ht="16.5" customHeight="1" hidden="1">
      <c r="A134" s="11" t="s">
        <v>290</v>
      </c>
      <c r="C134" s="11" t="s">
        <v>279</v>
      </c>
      <c r="D134" s="11" t="s">
        <v>279</v>
      </c>
    </row>
    <row r="135" spans="1:4" ht="16.5" customHeight="1" hidden="1">
      <c r="A135" s="11" t="s">
        <v>291</v>
      </c>
      <c r="C135" s="11" t="s">
        <v>279</v>
      </c>
      <c r="D135" s="11" t="s">
        <v>279</v>
      </c>
    </row>
    <row r="136" spans="1:4" ht="16.5" customHeight="1" hidden="1">
      <c r="A136" s="11" t="s">
        <v>292</v>
      </c>
      <c r="C136" s="11" t="s">
        <v>279</v>
      </c>
      <c r="D136" s="11" t="s">
        <v>279</v>
      </c>
    </row>
    <row r="137" spans="1:4" ht="16.5" customHeight="1" hidden="1">
      <c r="A137" s="11" t="s">
        <v>293</v>
      </c>
      <c r="C137" s="16"/>
      <c r="D137" s="11" t="s">
        <v>279</v>
      </c>
    </row>
    <row r="138" spans="1:4" ht="16.5" customHeight="1" hidden="1">
      <c r="A138" s="2"/>
      <c r="C138" s="2"/>
      <c r="D138" s="16"/>
    </row>
    <row r="139" spans="1:4" ht="16.5" customHeight="1" hidden="1">
      <c r="A139" s="11" t="s">
        <v>294</v>
      </c>
      <c r="C139" s="11" t="s">
        <v>279</v>
      </c>
      <c r="D139" s="11" t="s">
        <v>281</v>
      </c>
    </row>
    <row r="140" spans="1:4" ht="16.5" customHeight="1" hidden="1">
      <c r="A140" s="11" t="s">
        <v>295</v>
      </c>
      <c r="C140" s="11" t="s">
        <v>296</v>
      </c>
      <c r="D140" s="11" t="s">
        <v>280</v>
      </c>
    </row>
    <row r="141" spans="1:4" ht="16.5" customHeight="1" hidden="1">
      <c r="A141" s="11" t="s">
        <v>297</v>
      </c>
      <c r="C141" s="11" t="s">
        <v>279</v>
      </c>
      <c r="D141" s="11" t="s">
        <v>281</v>
      </c>
    </row>
    <row r="142" spans="1:4" ht="16.5" customHeight="1" hidden="1">
      <c r="A142" s="12" t="s">
        <v>298</v>
      </c>
      <c r="C142" s="12" t="s">
        <v>299</v>
      </c>
      <c r="D142" s="12" t="s">
        <v>300</v>
      </c>
    </row>
    <row r="143" spans="1:7" ht="10.5" customHeight="1">
      <c r="A143" s="13"/>
      <c r="G143" s="63"/>
    </row>
    <row r="144" spans="1:7" ht="16.5" customHeight="1">
      <c r="A144" s="29" t="s">
        <v>420</v>
      </c>
      <c r="G144" s="64"/>
    </row>
    <row r="145" spans="1:7" ht="21" customHeight="1">
      <c r="A145" s="324" t="s">
        <v>301</v>
      </c>
      <c r="B145" s="386" t="s">
        <v>302</v>
      </c>
      <c r="C145" s="386" t="s">
        <v>303</v>
      </c>
      <c r="D145" s="324" t="s">
        <v>304</v>
      </c>
      <c r="E145" s="386" t="s">
        <v>305</v>
      </c>
      <c r="F145" s="386" t="s">
        <v>306</v>
      </c>
      <c r="G145" s="386" t="s">
        <v>307</v>
      </c>
    </row>
    <row r="146" spans="1:7" ht="16.5" customHeight="1">
      <c r="A146" s="325"/>
      <c r="B146" s="386"/>
      <c r="C146" s="386"/>
      <c r="D146" s="325"/>
      <c r="E146" s="386"/>
      <c r="F146" s="386"/>
      <c r="G146" s="386"/>
    </row>
    <row r="147" spans="1:7" ht="16.5" customHeight="1">
      <c r="A147" s="52" t="s">
        <v>481</v>
      </c>
      <c r="B147" s="54"/>
      <c r="C147" s="54"/>
      <c r="D147" s="54"/>
      <c r="E147" s="54"/>
      <c r="F147" s="54"/>
      <c r="G147" s="65"/>
    </row>
    <row r="148" spans="1:7" ht="16.5" customHeight="1">
      <c r="A148" s="45" t="s">
        <v>485</v>
      </c>
      <c r="B148" s="46">
        <v>1702103451518</v>
      </c>
      <c r="C148" s="46">
        <v>11486347278517</v>
      </c>
      <c r="D148" s="46">
        <v>43283930584</v>
      </c>
      <c r="E148" s="46">
        <v>32118563765</v>
      </c>
      <c r="F148" s="46">
        <v>1011432829</v>
      </c>
      <c r="G148" s="46">
        <f>SUM(B148:F148)</f>
        <v>13264864657213</v>
      </c>
    </row>
    <row r="149" spans="1:7" ht="16.5" customHeight="1">
      <c r="A149" s="45" t="s">
        <v>482</v>
      </c>
      <c r="B149" s="46">
        <f>SUM(B150:B152)</f>
        <v>3721040379</v>
      </c>
      <c r="C149" s="46">
        <f>SUM(C150:C152)</f>
        <v>19565252949</v>
      </c>
      <c r="D149" s="46">
        <f>SUM(D150:D152)</f>
        <v>3241873818</v>
      </c>
      <c r="E149" s="46">
        <f>SUM(E150:E152)</f>
        <v>424440955</v>
      </c>
      <c r="F149" s="46">
        <f>SUM(F150:F152)</f>
        <v>72783244</v>
      </c>
      <c r="G149" s="46">
        <f aca="true" t="shared" si="0" ref="G149:G157">SUM(B149:F149)</f>
        <v>27025391345</v>
      </c>
    </row>
    <row r="150" spans="1:7" ht="16.5" customHeight="1">
      <c r="A150" s="87" t="s">
        <v>506</v>
      </c>
      <c r="B150" s="46">
        <v>3408832016</v>
      </c>
      <c r="C150" s="46">
        <v>19565252949</v>
      </c>
      <c r="D150" s="46">
        <v>1943873818</v>
      </c>
      <c r="E150" s="46">
        <v>424440955</v>
      </c>
      <c r="F150" s="46">
        <v>72783244</v>
      </c>
      <c r="G150" s="46">
        <f t="shared" si="0"/>
        <v>25415182982</v>
      </c>
    </row>
    <row r="151" spans="1:7" ht="16.5" customHeight="1">
      <c r="A151" s="45" t="s">
        <v>308</v>
      </c>
      <c r="B151" s="46">
        <v>312208363</v>
      </c>
      <c r="C151" s="46"/>
      <c r="D151" s="46"/>
      <c r="E151" s="46"/>
      <c r="F151" s="46"/>
      <c r="G151" s="46">
        <f t="shared" si="0"/>
        <v>312208363</v>
      </c>
    </row>
    <row r="152" spans="1:7" ht="16.5" customHeight="1">
      <c r="A152" s="87" t="s">
        <v>521</v>
      </c>
      <c r="B152" s="46"/>
      <c r="C152" s="46"/>
      <c r="D152" s="46">
        <v>1298000000</v>
      </c>
      <c r="E152" s="46"/>
      <c r="F152" s="46"/>
      <c r="G152" s="46">
        <f t="shared" si="0"/>
        <v>1298000000</v>
      </c>
    </row>
    <row r="153" spans="1:7" ht="16.5" customHeight="1">
      <c r="A153" s="45" t="s">
        <v>483</v>
      </c>
      <c r="B153" s="46">
        <f>SUM(B154:B156)</f>
        <v>3878445509</v>
      </c>
      <c r="C153" s="46">
        <f>SUM(C154:C156)</f>
        <v>21694349469</v>
      </c>
      <c r="D153" s="46">
        <f>SUM(D154:D156)</f>
        <v>6249595872</v>
      </c>
      <c r="E153" s="46">
        <f>SUM(E154:E156)</f>
        <v>997779151</v>
      </c>
      <c r="F153" s="46">
        <f>SUM(F154:F156)</f>
        <v>0</v>
      </c>
      <c r="G153" s="46">
        <f t="shared" si="0"/>
        <v>32820170001</v>
      </c>
    </row>
    <row r="154" spans="1:7" ht="16.5" customHeight="1">
      <c r="A154" s="87" t="s">
        <v>508</v>
      </c>
      <c r="B154" s="46"/>
      <c r="C154" s="46"/>
      <c r="D154" s="46"/>
      <c r="E154" s="46"/>
      <c r="F154" s="46"/>
      <c r="G154" s="46">
        <f t="shared" si="0"/>
        <v>0</v>
      </c>
    </row>
    <row r="155" spans="1:7" ht="16.5" customHeight="1">
      <c r="A155" s="87" t="s">
        <v>507</v>
      </c>
      <c r="B155" s="46">
        <v>3878445509</v>
      </c>
      <c r="C155" s="46">
        <v>20396349469</v>
      </c>
      <c r="D155" s="46">
        <v>6249595872</v>
      </c>
      <c r="E155" s="46">
        <v>951454342</v>
      </c>
      <c r="F155" s="46"/>
      <c r="G155" s="46">
        <f t="shared" si="0"/>
        <v>31475845192</v>
      </c>
    </row>
    <row r="156" spans="1:7" ht="16.5" customHeight="1">
      <c r="A156" s="87" t="s">
        <v>619</v>
      </c>
      <c r="B156" s="46"/>
      <c r="C156" s="46">
        <v>1298000000</v>
      </c>
      <c r="D156" s="46"/>
      <c r="E156" s="46">
        <v>46324809</v>
      </c>
      <c r="F156" s="46"/>
      <c r="G156" s="46">
        <f t="shared" si="0"/>
        <v>1344324809</v>
      </c>
    </row>
    <row r="157" spans="1:7" ht="16.5" customHeight="1">
      <c r="A157" s="45" t="s">
        <v>486</v>
      </c>
      <c r="B157" s="46">
        <f>+B148+B149-B153</f>
        <v>1701946046388</v>
      </c>
      <c r="C157" s="46">
        <f>+C148+C149-C153</f>
        <v>11484218181997</v>
      </c>
      <c r="D157" s="46">
        <f>+D148+D149-D153</f>
        <v>40276208530</v>
      </c>
      <c r="E157" s="46">
        <f>+E148+E149-E153</f>
        <v>31545225569</v>
      </c>
      <c r="F157" s="46">
        <f>+F148+F149-F153</f>
        <v>1084216073</v>
      </c>
      <c r="G157" s="46">
        <f t="shared" si="0"/>
        <v>13259069878557</v>
      </c>
    </row>
    <row r="158" spans="1:7" ht="16.5" customHeight="1">
      <c r="A158" s="53" t="s">
        <v>484</v>
      </c>
      <c r="B158" s="55"/>
      <c r="C158" s="55"/>
      <c r="D158" s="55"/>
      <c r="E158" s="55"/>
      <c r="F158" s="55"/>
      <c r="G158" s="66">
        <f>+G157-CĐKT!D40</f>
        <v>0</v>
      </c>
    </row>
    <row r="159" spans="1:7" ht="16.5" customHeight="1">
      <c r="A159" s="45" t="s">
        <v>504</v>
      </c>
      <c r="B159" s="46">
        <v>860281119624</v>
      </c>
      <c r="C159" s="46">
        <v>5371853050282</v>
      </c>
      <c r="D159" s="46">
        <v>26058556887</v>
      </c>
      <c r="E159" s="46">
        <v>19102103787</v>
      </c>
      <c r="F159" s="46">
        <v>295343229</v>
      </c>
      <c r="G159" s="48">
        <f aca="true" t="shared" si="1" ref="G159:G165">SUM(B159:F159)</f>
        <v>6277590173809</v>
      </c>
    </row>
    <row r="160" spans="1:9" ht="16.5" customHeight="1">
      <c r="A160" s="87" t="s">
        <v>696</v>
      </c>
      <c r="B160" s="46">
        <f>74506933677+8597280</f>
        <v>74515530957</v>
      </c>
      <c r="C160" s="46">
        <v>875286090540</v>
      </c>
      <c r="D160" s="46">
        <v>4042612679</v>
      </c>
      <c r="E160" s="46">
        <v>2751583096</v>
      </c>
      <c r="F160" s="46">
        <f>82175742+60947494</f>
        <v>143123236</v>
      </c>
      <c r="G160" s="46">
        <f t="shared" si="1"/>
        <v>956738940508</v>
      </c>
      <c r="I160" s="63"/>
    </row>
    <row r="161" spans="1:7" ht="16.5" customHeight="1">
      <c r="A161" s="87" t="s">
        <v>695</v>
      </c>
      <c r="B161" s="46"/>
      <c r="C161" s="46"/>
      <c r="D161" s="46"/>
      <c r="E161" s="46"/>
      <c r="F161" s="46"/>
      <c r="G161" s="46">
        <f t="shared" si="1"/>
        <v>0</v>
      </c>
    </row>
    <row r="162" spans="1:7" ht="16.5" customHeight="1">
      <c r="A162" s="45" t="s">
        <v>311</v>
      </c>
      <c r="B162" s="160"/>
      <c r="C162" s="46"/>
      <c r="D162" s="46"/>
      <c r="E162" s="46"/>
      <c r="F162" s="46"/>
      <c r="G162" s="46">
        <f t="shared" si="1"/>
        <v>0</v>
      </c>
    </row>
    <row r="163" spans="1:7" ht="16.5" customHeight="1">
      <c r="A163" s="45" t="s">
        <v>310</v>
      </c>
      <c r="B163" s="46">
        <v>2033034692</v>
      </c>
      <c r="C163" s="46">
        <v>9648400601</v>
      </c>
      <c r="D163" s="46">
        <v>3186880886</v>
      </c>
      <c r="E163" s="46">
        <v>759249928</v>
      </c>
      <c r="F163" s="46"/>
      <c r="G163" s="46">
        <f t="shared" si="1"/>
        <v>15627566107</v>
      </c>
    </row>
    <row r="164" spans="1:7" ht="16.5" customHeight="1">
      <c r="A164" s="87" t="s">
        <v>574</v>
      </c>
      <c r="B164" s="46"/>
      <c r="C164" s="46"/>
      <c r="D164" s="46"/>
      <c r="E164" s="46">
        <v>34992646</v>
      </c>
      <c r="F164" s="46"/>
      <c r="G164" s="46">
        <f t="shared" si="1"/>
        <v>34992646</v>
      </c>
    </row>
    <row r="165" spans="1:7" ht="16.5" customHeight="1">
      <c r="A165" s="45" t="s">
        <v>372</v>
      </c>
      <c r="B165" s="46">
        <f>+B159+B160+B161-B162-B163-B164</f>
        <v>932763615889</v>
      </c>
      <c r="C165" s="46">
        <f>+C159+C160+C161-C162-C163-C164</f>
        <v>6237490740221</v>
      </c>
      <c r="D165" s="46">
        <f>+D159+D160+D161-D162-D163-D164</f>
        <v>26914288680</v>
      </c>
      <c r="E165" s="46">
        <f>+E159+E160+E161-E162-E163-E164</f>
        <v>21059444309</v>
      </c>
      <c r="F165" s="46">
        <f>+F159+F160+F161-F162-F163-F164</f>
        <v>438466465</v>
      </c>
      <c r="G165" s="46">
        <f t="shared" si="1"/>
        <v>7218666555564</v>
      </c>
    </row>
    <row r="166" spans="1:9" ht="16.5" customHeight="1">
      <c r="A166" s="387" t="s">
        <v>502</v>
      </c>
      <c r="B166" s="388"/>
      <c r="C166" s="55"/>
      <c r="D166" s="55"/>
      <c r="E166" s="55"/>
      <c r="F166" s="55"/>
      <c r="G166" s="67">
        <f>+G159+G160+G161-G162-G163-G164-G165</f>
        <v>0</v>
      </c>
      <c r="H166" s="238"/>
      <c r="I166" s="159"/>
    </row>
    <row r="167" spans="1:7" ht="16.5" customHeight="1">
      <c r="A167" s="87" t="s">
        <v>503</v>
      </c>
      <c r="B167" s="46">
        <f>+B148-B159</f>
        <v>841822331894</v>
      </c>
      <c r="C167" s="46">
        <f>+C148-C159</f>
        <v>6114494228235</v>
      </c>
      <c r="D167" s="46">
        <f>+D148-D159</f>
        <v>17225373697</v>
      </c>
      <c r="E167" s="46">
        <f>+E148-E159</f>
        <v>13016459978</v>
      </c>
      <c r="F167" s="46">
        <f>+F148-F159</f>
        <v>716089600</v>
      </c>
      <c r="G167" s="48">
        <f>SUM(B167:F167)</f>
        <v>6987274483404</v>
      </c>
    </row>
    <row r="168" spans="1:7" ht="16.5" customHeight="1">
      <c r="A168" s="47" t="s">
        <v>375</v>
      </c>
      <c r="B168" s="49">
        <f>+B157-B165</f>
        <v>769182430499</v>
      </c>
      <c r="C168" s="49">
        <f>+C157-C165</f>
        <v>5246727441776</v>
      </c>
      <c r="D168" s="49">
        <f>+D157-D165</f>
        <v>13361919850</v>
      </c>
      <c r="E168" s="49">
        <f>+E157-E165</f>
        <v>10485781260</v>
      </c>
      <c r="F168" s="49">
        <f>+F157-F165</f>
        <v>645749608</v>
      </c>
      <c r="G168" s="49">
        <f>SUM(B168:F168)</f>
        <v>6040403322993</v>
      </c>
    </row>
    <row r="169" spans="1:7" ht="16.5" customHeight="1">
      <c r="A169" s="18"/>
      <c r="G169" s="59">
        <f>+G168-CĐKT!D39</f>
        <v>0</v>
      </c>
    </row>
    <row r="170" spans="1:2" ht="16.5" customHeight="1">
      <c r="A170" s="39" t="s">
        <v>563</v>
      </c>
      <c r="B170" s="10"/>
    </row>
    <row r="171" spans="1:6" ht="16.5" customHeight="1">
      <c r="A171" s="39" t="s">
        <v>561</v>
      </c>
      <c r="B171" s="10"/>
      <c r="E171" s="180">
        <v>64937101155</v>
      </c>
      <c r="F171" t="s">
        <v>532</v>
      </c>
    </row>
    <row r="172" ht="16.5" customHeight="1">
      <c r="A172" s="39" t="s">
        <v>562</v>
      </c>
    </row>
    <row r="173" ht="16.5" customHeight="1">
      <c r="A173" s="39" t="s">
        <v>254</v>
      </c>
    </row>
    <row r="174" ht="16.5" customHeight="1">
      <c r="A174" s="13"/>
    </row>
    <row r="175" ht="16.5" customHeight="1">
      <c r="A175" s="29" t="s">
        <v>487</v>
      </c>
    </row>
    <row r="176" ht="16.5" customHeight="1">
      <c r="A176" s="13"/>
    </row>
    <row r="177" ht="16.5" customHeight="1">
      <c r="A177" s="29" t="s">
        <v>488</v>
      </c>
    </row>
    <row r="178" ht="16.5" customHeight="1">
      <c r="A178" s="13"/>
    </row>
    <row r="179" spans="1:7" ht="16.5" customHeight="1">
      <c r="A179" s="8"/>
      <c r="B179" s="318" t="s">
        <v>312</v>
      </c>
      <c r="C179" s="20" t="s">
        <v>313</v>
      </c>
      <c r="D179" s="20" t="s">
        <v>315</v>
      </c>
      <c r="E179" s="20" t="s">
        <v>317</v>
      </c>
      <c r="F179" s="318" t="s">
        <v>319</v>
      </c>
      <c r="G179" s="318" t="s">
        <v>307</v>
      </c>
    </row>
    <row r="180" spans="1:7" ht="16.5" customHeight="1">
      <c r="A180" s="58" t="s">
        <v>301</v>
      </c>
      <c r="B180" s="319"/>
      <c r="C180" s="5" t="s">
        <v>314</v>
      </c>
      <c r="D180" s="5" t="s">
        <v>316</v>
      </c>
      <c r="E180" s="5" t="s">
        <v>318</v>
      </c>
      <c r="F180" s="319"/>
      <c r="G180" s="319"/>
    </row>
    <row r="181" spans="1:7" ht="16.5" customHeight="1">
      <c r="A181" s="52" t="s">
        <v>513</v>
      </c>
      <c r="B181" s="68"/>
      <c r="C181" s="68"/>
      <c r="D181" s="68"/>
      <c r="E181" s="68"/>
      <c r="F181" s="68"/>
      <c r="G181" s="106">
        <f>+G182-E182-B182</f>
        <v>0</v>
      </c>
    </row>
    <row r="182" spans="1:7" ht="16.5" customHeight="1">
      <c r="A182" s="45" t="s">
        <v>504</v>
      </c>
      <c r="B182" s="81">
        <v>57274433766</v>
      </c>
      <c r="C182" s="82"/>
      <c r="D182" s="82"/>
      <c r="E182" s="81">
        <v>120000000</v>
      </c>
      <c r="F182" s="81"/>
      <c r="G182" s="81">
        <f>+E182+B182</f>
        <v>57394433766</v>
      </c>
    </row>
    <row r="183" spans="1:7" ht="16.5" customHeight="1">
      <c r="A183" s="45" t="s">
        <v>505</v>
      </c>
      <c r="B183" s="82"/>
      <c r="C183" s="82"/>
      <c r="D183" s="82"/>
      <c r="E183" s="81"/>
      <c r="F183" s="81"/>
      <c r="G183" s="81"/>
    </row>
    <row r="184" spans="1:7" ht="16.5" customHeight="1">
      <c r="A184" s="72" t="s">
        <v>320</v>
      </c>
      <c r="B184" s="82"/>
      <c r="C184" s="82"/>
      <c r="D184" s="82"/>
      <c r="E184" s="81"/>
      <c r="F184" s="81"/>
      <c r="G184" s="81"/>
    </row>
    <row r="185" spans="1:7" ht="16.5" customHeight="1">
      <c r="A185" s="72" t="s">
        <v>321</v>
      </c>
      <c r="B185" s="82"/>
      <c r="C185" s="82"/>
      <c r="D185" s="82"/>
      <c r="E185" s="81"/>
      <c r="F185" s="81"/>
      <c r="G185" s="81"/>
    </row>
    <row r="186" spans="1:7" ht="16.5" customHeight="1">
      <c r="A186" s="45" t="s">
        <v>309</v>
      </c>
      <c r="B186" s="81"/>
      <c r="C186" s="82"/>
      <c r="D186" s="82"/>
      <c r="E186" s="81"/>
      <c r="F186" s="81"/>
      <c r="G186" s="81">
        <f>SUM(B186:F186)</f>
        <v>0</v>
      </c>
    </row>
    <row r="187" spans="1:7" ht="16.5" customHeight="1">
      <c r="A187" s="45" t="s">
        <v>310</v>
      </c>
      <c r="B187" s="82"/>
      <c r="C187" s="82"/>
      <c r="D187" s="82"/>
      <c r="E187" s="81">
        <v>120000000</v>
      </c>
      <c r="F187" s="81"/>
      <c r="G187" s="81"/>
    </row>
    <row r="188" spans="1:7" ht="16.5" customHeight="1">
      <c r="A188" s="45" t="s">
        <v>372</v>
      </c>
      <c r="B188" s="83">
        <f>+B182+B183-B186</f>
        <v>57274433766</v>
      </c>
      <c r="C188" s="82"/>
      <c r="D188" s="82"/>
      <c r="E188" s="81">
        <f>+E182-E187</f>
        <v>0</v>
      </c>
      <c r="F188" s="81"/>
      <c r="G188" s="81">
        <f>SUM(B188:F188)</f>
        <v>57274433766</v>
      </c>
    </row>
    <row r="189" spans="1:7" ht="16.5" customHeight="1">
      <c r="A189" s="53" t="s">
        <v>512</v>
      </c>
      <c r="B189" s="84"/>
      <c r="C189" s="84"/>
      <c r="D189" s="84"/>
      <c r="E189" s="85"/>
      <c r="F189" s="85"/>
      <c r="G189" s="85"/>
    </row>
    <row r="190" spans="1:7" ht="16.5" customHeight="1">
      <c r="A190" s="45" t="s">
        <v>504</v>
      </c>
      <c r="B190" s="81">
        <v>16331285679</v>
      </c>
      <c r="C190" s="82"/>
      <c r="D190" s="82"/>
      <c r="E190" s="81">
        <v>64756678</v>
      </c>
      <c r="F190" s="81"/>
      <c r="G190" s="81">
        <f>+E190+B190</f>
        <v>16396042357</v>
      </c>
    </row>
    <row r="191" spans="1:7" ht="16.5" customHeight="1">
      <c r="A191" s="87" t="s">
        <v>682</v>
      </c>
      <c r="B191" s="81">
        <v>4779055884</v>
      </c>
      <c r="C191" s="83"/>
      <c r="D191" s="83"/>
      <c r="E191" s="83">
        <v>6220678</v>
      </c>
      <c r="F191" s="81"/>
      <c r="G191" s="81">
        <f>+E191+B191</f>
        <v>4785276562</v>
      </c>
    </row>
    <row r="192" spans="1:7" ht="16.5" customHeight="1">
      <c r="A192" s="87" t="s">
        <v>509</v>
      </c>
      <c r="B192" s="83"/>
      <c r="C192" s="83"/>
      <c r="D192" s="83"/>
      <c r="E192" s="83"/>
      <c r="F192" s="81"/>
      <c r="G192" s="81">
        <f>+E192+B192</f>
        <v>0</v>
      </c>
    </row>
    <row r="193" spans="1:7" ht="16.5" customHeight="1">
      <c r="A193" s="87" t="s">
        <v>510</v>
      </c>
      <c r="B193" s="83"/>
      <c r="C193" s="83"/>
      <c r="D193" s="83"/>
      <c r="E193" s="83">
        <v>70977356</v>
      </c>
      <c r="F193" s="81"/>
      <c r="G193" s="81">
        <f>+E193+B193</f>
        <v>70977356</v>
      </c>
    </row>
    <row r="194" spans="1:7" ht="16.5" customHeight="1">
      <c r="A194" s="45" t="s">
        <v>372</v>
      </c>
      <c r="B194" s="81">
        <f>+B190+B191+B192-B193</f>
        <v>21110341563</v>
      </c>
      <c r="C194" s="82"/>
      <c r="D194" s="82"/>
      <c r="E194" s="81">
        <f>+E190+E191+E192-E193</f>
        <v>0</v>
      </c>
      <c r="F194" s="81"/>
      <c r="G194" s="81">
        <f>+E194+B194</f>
        <v>21110341563</v>
      </c>
    </row>
    <row r="195" spans="1:7" ht="16.5" customHeight="1">
      <c r="A195" s="73" t="s">
        <v>511</v>
      </c>
      <c r="B195" s="84"/>
      <c r="C195" s="84"/>
      <c r="D195" s="84"/>
      <c r="E195" s="85"/>
      <c r="F195" s="85"/>
      <c r="G195" s="85"/>
    </row>
    <row r="196" spans="1:7" ht="16.5" customHeight="1">
      <c r="A196" s="87" t="s">
        <v>503</v>
      </c>
      <c r="B196" s="81">
        <f>+B182-B190</f>
        <v>40943148087</v>
      </c>
      <c r="C196" s="82"/>
      <c r="D196" s="82"/>
      <c r="E196" s="81">
        <f>+E182-E190</f>
        <v>55243322</v>
      </c>
      <c r="F196" s="81"/>
      <c r="G196" s="81">
        <f>+G182-G190</f>
        <v>40998391409</v>
      </c>
    </row>
    <row r="197" spans="1:7" ht="16.5" customHeight="1">
      <c r="A197" s="47" t="s">
        <v>376</v>
      </c>
      <c r="B197" s="79">
        <f>+B188-B194</f>
        <v>36164092203</v>
      </c>
      <c r="C197" s="80"/>
      <c r="D197" s="80"/>
      <c r="E197" s="79">
        <f>+E188-E194</f>
        <v>0</v>
      </c>
      <c r="F197" s="79"/>
      <c r="G197" s="79">
        <f>+G188-G194</f>
        <v>36164092203</v>
      </c>
    </row>
    <row r="198" spans="1:7" ht="16.5" customHeight="1">
      <c r="A198" s="10" t="s">
        <v>322</v>
      </c>
      <c r="G198" s="59">
        <f>+G197-CĐKT!D45</f>
        <v>0</v>
      </c>
    </row>
    <row r="199" spans="1:4" ht="16.5" customHeight="1">
      <c r="A199" s="323" t="s">
        <v>421</v>
      </c>
      <c r="B199" s="323"/>
      <c r="C199" s="217" t="s">
        <v>407</v>
      </c>
      <c r="D199" s="217" t="s">
        <v>406</v>
      </c>
    </row>
    <row r="200" spans="1:4" ht="16.5" customHeight="1">
      <c r="A200" s="21" t="s">
        <v>323</v>
      </c>
      <c r="C200" s="78">
        <v>3809557102</v>
      </c>
      <c r="D200" s="78">
        <v>4234269145</v>
      </c>
    </row>
    <row r="201" spans="1:4" ht="16.5" customHeight="1">
      <c r="A201" s="21" t="s">
        <v>325</v>
      </c>
      <c r="C201" s="44"/>
      <c r="D201" s="44"/>
    </row>
    <row r="202" spans="1:4" s="70" customFormat="1" ht="16.5" customHeight="1">
      <c r="A202" s="69" t="s">
        <v>367</v>
      </c>
      <c r="C202" s="71">
        <f>376023810+195238077+241977624</f>
        <v>813239511</v>
      </c>
      <c r="D202" s="71">
        <f>376023810+195238077+241977624</f>
        <v>813239511</v>
      </c>
    </row>
    <row r="203" spans="1:4" s="70" customFormat="1" ht="16.5" customHeight="1">
      <c r="A203" s="69" t="s">
        <v>620</v>
      </c>
      <c r="C203" s="71">
        <v>374293098</v>
      </c>
      <c r="D203" s="71">
        <v>67280400</v>
      </c>
    </row>
    <row r="204" spans="1:4" s="70" customFormat="1" ht="16.5" customHeight="1">
      <c r="A204" s="69" t="s">
        <v>366</v>
      </c>
      <c r="C204" s="71"/>
      <c r="D204" s="71">
        <f>639138266+7960000</f>
        <v>647098266</v>
      </c>
    </row>
    <row r="205" spans="1:4" s="70" customFormat="1" ht="16.5" customHeight="1">
      <c r="A205" s="69" t="s">
        <v>680</v>
      </c>
      <c r="B205" s="307"/>
      <c r="C205" s="308">
        <v>2221744625</v>
      </c>
      <c r="D205" s="309"/>
    </row>
    <row r="206" spans="1:4" ht="16.5" customHeight="1">
      <c r="A206" s="29" t="s">
        <v>255</v>
      </c>
      <c r="C206" s="78">
        <v>135178991882</v>
      </c>
      <c r="D206" s="78">
        <v>23595110928</v>
      </c>
    </row>
    <row r="207" spans="1:4" ht="16.5" customHeight="1" thickBot="1">
      <c r="A207" s="220" t="s">
        <v>360</v>
      </c>
      <c r="B207" s="96"/>
      <c r="C207" s="219">
        <f>+CĐKT!D48</f>
        <v>138988548984</v>
      </c>
      <c r="D207" s="219">
        <f>+CĐKT!E48</f>
        <v>27829380073</v>
      </c>
    </row>
    <row r="208" spans="1:4" ht="16.5" customHeight="1" thickTop="1">
      <c r="A208" s="101"/>
      <c r="B208" s="96"/>
      <c r="C208" s="181">
        <f>+C207-C200-C206</f>
        <v>0</v>
      </c>
      <c r="D208" s="181">
        <f>+D207-D200-D206</f>
        <v>0</v>
      </c>
    </row>
    <row r="209" spans="1:4" ht="16.5" customHeight="1">
      <c r="A209" s="29" t="s">
        <v>422</v>
      </c>
      <c r="C209" s="44"/>
      <c r="D209" s="44"/>
    </row>
    <row r="210" ht="8.25" customHeight="1">
      <c r="A210" s="13"/>
    </row>
    <row r="211" spans="1:4" ht="16.5" customHeight="1">
      <c r="A211" s="6" t="s">
        <v>423</v>
      </c>
      <c r="C211" s="217" t="s">
        <v>407</v>
      </c>
      <c r="D211" s="217" t="s">
        <v>406</v>
      </c>
    </row>
    <row r="212" spans="1:4" ht="16.5" customHeight="1" hidden="1">
      <c r="A212" s="6" t="s">
        <v>326</v>
      </c>
      <c r="C212" s="7" t="s">
        <v>274</v>
      </c>
      <c r="D212" s="7" t="s">
        <v>275</v>
      </c>
    </row>
    <row r="213" spans="1:4" ht="16.5" customHeight="1" hidden="1">
      <c r="A213" s="6" t="s">
        <v>327</v>
      </c>
      <c r="C213" s="7"/>
      <c r="D213" s="7"/>
    </row>
    <row r="214" spans="1:4" ht="16.5" customHeight="1" hidden="1">
      <c r="A214" s="6" t="s">
        <v>328</v>
      </c>
      <c r="C214" s="21" t="s">
        <v>324</v>
      </c>
      <c r="D214" s="21" t="s">
        <v>324</v>
      </c>
    </row>
    <row r="215" spans="1:4" ht="16.5" customHeight="1" hidden="1">
      <c r="A215" s="6" t="s">
        <v>329</v>
      </c>
      <c r="C215" s="21" t="s">
        <v>324</v>
      </c>
      <c r="D215" s="21" t="s">
        <v>324</v>
      </c>
    </row>
    <row r="216" spans="1:4" ht="16.5" customHeight="1" hidden="1">
      <c r="A216" s="6" t="s">
        <v>330</v>
      </c>
      <c r="C216" s="7" t="s">
        <v>256</v>
      </c>
      <c r="D216" s="11" t="s">
        <v>336</v>
      </c>
    </row>
    <row r="217" spans="1:4" ht="16.5" customHeight="1" hidden="1">
      <c r="A217" s="6" t="s">
        <v>331</v>
      </c>
      <c r="C217" s="7" t="s">
        <v>335</v>
      </c>
      <c r="D217" s="11" t="s">
        <v>324</v>
      </c>
    </row>
    <row r="218" spans="1:4" ht="16.5" customHeight="1" hidden="1">
      <c r="A218" s="6" t="s">
        <v>332</v>
      </c>
      <c r="C218" s="7" t="s">
        <v>335</v>
      </c>
      <c r="D218" s="11" t="s">
        <v>324</v>
      </c>
    </row>
    <row r="219" spans="1:4" ht="16.5" customHeight="1" hidden="1">
      <c r="A219" s="6" t="s">
        <v>333</v>
      </c>
      <c r="C219" s="7"/>
      <c r="D219" s="11"/>
    </row>
    <row r="220" spans="1:4" ht="16.5" customHeight="1" hidden="1">
      <c r="A220" s="6" t="s">
        <v>334</v>
      </c>
      <c r="C220" s="7" t="s">
        <v>274</v>
      </c>
      <c r="D220" s="7" t="s">
        <v>275</v>
      </c>
    </row>
    <row r="221" spans="1:4" ht="16.5" customHeight="1">
      <c r="A221" s="6" t="s">
        <v>647</v>
      </c>
      <c r="C221" s="78">
        <v>53998000000</v>
      </c>
      <c r="D221" s="7"/>
    </row>
    <row r="222" spans="1:4" ht="16.5" customHeight="1">
      <c r="A222" s="32" t="s">
        <v>648</v>
      </c>
      <c r="C222" s="78">
        <v>1050000000000</v>
      </c>
      <c r="D222" s="7"/>
    </row>
    <row r="223" spans="1:4" ht="16.5" customHeight="1" thickBot="1">
      <c r="A223" s="221" t="s">
        <v>282</v>
      </c>
      <c r="C223" s="219">
        <f>SUM(C221:C222)</f>
        <v>1103998000000</v>
      </c>
      <c r="D223" s="219"/>
    </row>
    <row r="224" spans="1:3" ht="9" customHeight="1" thickTop="1">
      <c r="A224" s="29"/>
      <c r="C224" s="78"/>
    </row>
    <row r="225" spans="1:5" ht="16.5" customHeight="1">
      <c r="A225" s="11" t="s">
        <v>424</v>
      </c>
      <c r="B225" s="11"/>
      <c r="C225" s="217" t="s">
        <v>407</v>
      </c>
      <c r="D225" s="217" t="s">
        <v>406</v>
      </c>
      <c r="E225" s="22"/>
    </row>
    <row r="226" spans="1:5" s="61" customFormat="1" ht="16.5" customHeight="1">
      <c r="A226" s="21" t="s">
        <v>229</v>
      </c>
      <c r="B226" s="60"/>
      <c r="C226" s="100">
        <f>+CĐKT!D58</f>
        <v>912840214</v>
      </c>
      <c r="D226" s="100">
        <v>303647643</v>
      </c>
      <c r="E226" s="60"/>
    </row>
    <row r="227" spans="1:5" ht="16.5" customHeight="1" thickBot="1">
      <c r="A227" s="90" t="s">
        <v>228</v>
      </c>
      <c r="B227" s="11"/>
      <c r="C227" s="219">
        <f>+C226</f>
        <v>912840214</v>
      </c>
      <c r="D227" s="219">
        <f>SUM(D226)</f>
        <v>303647643</v>
      </c>
      <c r="E227" s="11"/>
    </row>
    <row r="228" spans="1:5" ht="16.5" customHeight="1" thickTop="1">
      <c r="A228" s="7" t="s">
        <v>322</v>
      </c>
      <c r="B228" s="7"/>
      <c r="C228" s="76"/>
      <c r="D228" s="76"/>
      <c r="E228" s="11"/>
    </row>
    <row r="229" spans="1:5" ht="16.5" customHeight="1">
      <c r="A229" s="348" t="s">
        <v>233</v>
      </c>
      <c r="B229" s="348"/>
      <c r="C229" s="217" t="s">
        <v>407</v>
      </c>
      <c r="D229" s="217" t="s">
        <v>406</v>
      </c>
      <c r="E229" s="15"/>
    </row>
    <row r="230" spans="1:5" ht="16.5" customHeight="1">
      <c r="A230" s="348" t="s">
        <v>663</v>
      </c>
      <c r="B230" s="348"/>
      <c r="C230" s="334" t="s">
        <v>690</v>
      </c>
      <c r="D230" s="334" t="s">
        <v>692</v>
      </c>
      <c r="E230" s="15"/>
    </row>
    <row r="231" spans="1:5" ht="16.5" customHeight="1" thickBot="1">
      <c r="A231" s="344" t="s">
        <v>282</v>
      </c>
      <c r="B231" s="344"/>
      <c r="C231" s="219">
        <v>264288695281</v>
      </c>
      <c r="D231" s="219">
        <v>306419185007</v>
      </c>
      <c r="E231" s="15"/>
    </row>
    <row r="232" spans="1:8" ht="16.5" customHeight="1" thickTop="1">
      <c r="A232" s="322" t="s">
        <v>691</v>
      </c>
      <c r="B232" s="322"/>
      <c r="C232" s="322"/>
      <c r="D232" s="322"/>
      <c r="E232" s="322"/>
      <c r="F232" s="322"/>
      <c r="G232" s="322"/>
      <c r="H232" s="322"/>
    </row>
    <row r="233" spans="1:8" ht="16.5" customHeight="1">
      <c r="A233" s="322" t="s">
        <v>694</v>
      </c>
      <c r="B233" s="322"/>
      <c r="C233" s="322"/>
      <c r="D233" s="322"/>
      <c r="E233" s="322"/>
      <c r="F233" s="322"/>
      <c r="G233" s="322"/>
      <c r="H233" s="322"/>
    </row>
    <row r="234" ht="16.5" customHeight="1">
      <c r="A234" s="13"/>
    </row>
    <row r="235" spans="1:7" ht="30.75" customHeight="1">
      <c r="A235" s="326" t="s">
        <v>337</v>
      </c>
      <c r="B235" s="326"/>
      <c r="C235" s="222" t="s">
        <v>406</v>
      </c>
      <c r="D235" s="222" t="s">
        <v>649</v>
      </c>
      <c r="E235" s="223" t="s">
        <v>650</v>
      </c>
      <c r="F235" s="222" t="s">
        <v>407</v>
      </c>
      <c r="G235" s="224"/>
    </row>
    <row r="236" spans="1:7" ht="16.5" customHeight="1">
      <c r="A236" s="11" t="s">
        <v>338</v>
      </c>
      <c r="C236" s="36">
        <v>79128153348</v>
      </c>
      <c r="D236" s="36">
        <v>287260047676</v>
      </c>
      <c r="E236" s="36">
        <v>343500000000</v>
      </c>
      <c r="F236" s="36">
        <f>+C236+D236-E236</f>
        <v>22888201024</v>
      </c>
      <c r="G236" s="225"/>
    </row>
    <row r="237" spans="1:7" ht="16.5" customHeight="1">
      <c r="A237" s="11" t="s">
        <v>339</v>
      </c>
      <c r="C237" s="36"/>
      <c r="D237" s="36"/>
      <c r="F237" s="36"/>
      <c r="G237" s="225"/>
    </row>
    <row r="238" spans="1:7" ht="16.5" customHeight="1">
      <c r="A238" s="11" t="s">
        <v>340</v>
      </c>
      <c r="C238" s="36"/>
      <c r="D238" s="36"/>
      <c r="F238" s="36"/>
      <c r="G238" s="225"/>
    </row>
    <row r="239" spans="1:7" ht="16.5" customHeight="1">
      <c r="A239" s="86" t="s">
        <v>230</v>
      </c>
      <c r="C239" s="36">
        <v>628601600</v>
      </c>
      <c r="D239" s="158">
        <v>1229772141</v>
      </c>
      <c r="E239" s="36">
        <v>628601600</v>
      </c>
      <c r="F239" s="36">
        <f>+C239+D239-E239</f>
        <v>1229772141</v>
      </c>
      <c r="G239" s="225"/>
    </row>
    <row r="240" spans="1:7" ht="16.5" customHeight="1">
      <c r="A240" s="11" t="s">
        <v>341</v>
      </c>
      <c r="C240" s="36">
        <v>1550995000</v>
      </c>
      <c r="D240" s="36">
        <v>3046965000</v>
      </c>
      <c r="E240" s="36">
        <v>3500000000</v>
      </c>
      <c r="F240" s="36">
        <f>+C240+D240-E240</f>
        <v>1097960000</v>
      </c>
      <c r="G240" s="225"/>
    </row>
    <row r="241" spans="1:7" ht="16.5" customHeight="1">
      <c r="A241" s="86" t="s">
        <v>231</v>
      </c>
      <c r="C241" s="36"/>
      <c r="D241" s="36">
        <v>6201715000</v>
      </c>
      <c r="E241" s="36">
        <f>+D241</f>
        <v>6201715000</v>
      </c>
      <c r="F241" s="36">
        <f>+C241+D241-E241</f>
        <v>0</v>
      </c>
      <c r="G241" s="225"/>
    </row>
    <row r="242" spans="1:7" ht="16.5" customHeight="1">
      <c r="A242" s="11" t="s">
        <v>342</v>
      </c>
      <c r="C242" s="36"/>
      <c r="D242" s="36">
        <v>19081772</v>
      </c>
      <c r="E242" s="36">
        <v>3000000</v>
      </c>
      <c r="F242" s="36">
        <f>+C242+D242-E242</f>
        <v>16081772</v>
      </c>
      <c r="G242" s="226"/>
    </row>
    <row r="243" spans="1:7" ht="16.5" customHeight="1">
      <c r="A243" s="317" t="s">
        <v>232</v>
      </c>
      <c r="B243" s="317"/>
      <c r="C243" s="36"/>
      <c r="D243" s="36"/>
      <c r="E243" s="36"/>
      <c r="F243" s="36">
        <f>+C243+D243-E243</f>
        <v>0</v>
      </c>
      <c r="G243" s="225"/>
    </row>
    <row r="244" spans="1:7" ht="16.5" customHeight="1" thickBot="1">
      <c r="A244" s="1" t="s">
        <v>282</v>
      </c>
      <c r="C244" s="219">
        <f>SUM(C236:C243)</f>
        <v>81307749948</v>
      </c>
      <c r="D244" s="219">
        <f>SUM(D236:D243)</f>
        <v>297757581589</v>
      </c>
      <c r="E244" s="219">
        <f>SUM(E236:E243)</f>
        <v>353833316600</v>
      </c>
      <c r="F244" s="219">
        <f>SUM(F236:F243)</f>
        <v>25232014937</v>
      </c>
      <c r="G244" s="227"/>
    </row>
    <row r="245" spans="1:4" ht="14.25" customHeight="1" thickTop="1">
      <c r="A245" s="13"/>
      <c r="C245" s="59"/>
      <c r="D245" s="59"/>
    </row>
    <row r="246" spans="1:4" ht="16.5" customHeight="1">
      <c r="A246" s="11" t="s">
        <v>343</v>
      </c>
      <c r="C246" s="217" t="s">
        <v>407</v>
      </c>
      <c r="D246" s="217" t="s">
        <v>406</v>
      </c>
    </row>
    <row r="247" spans="1:4" ht="16.5" customHeight="1">
      <c r="A247" s="11" t="s">
        <v>234</v>
      </c>
      <c r="C247" s="36">
        <v>135178991882</v>
      </c>
      <c r="D247" s="36">
        <v>23595110928</v>
      </c>
    </row>
    <row r="248" spans="1:4" ht="16.5" customHeight="1">
      <c r="A248" s="11" t="s">
        <v>489</v>
      </c>
      <c r="C248" s="36">
        <v>41447000000</v>
      </c>
      <c r="D248" s="36">
        <v>49066000000</v>
      </c>
    </row>
    <row r="249" spans="1:4" ht="16.5" customHeight="1">
      <c r="A249" s="11" t="s">
        <v>490</v>
      </c>
      <c r="C249" s="36">
        <v>221699742</v>
      </c>
      <c r="D249" s="36">
        <v>328876999</v>
      </c>
    </row>
    <row r="250" spans="1:4" ht="16.5" customHeight="1" thickBot="1">
      <c r="A250" s="1" t="s">
        <v>282</v>
      </c>
      <c r="C250" s="219">
        <f>SUM(C247:C249)</f>
        <v>176847691624</v>
      </c>
      <c r="D250" s="219">
        <f>SUM(D247:D249)</f>
        <v>72989987927</v>
      </c>
    </row>
    <row r="251" spans="1:3" ht="16.5" customHeight="1" thickTop="1">
      <c r="A251" s="13"/>
      <c r="C251" s="59">
        <f>+C250-CĐKT!D70</f>
        <v>0</v>
      </c>
    </row>
    <row r="252" spans="1:4" ht="16.5" customHeight="1">
      <c r="A252" s="32" t="s">
        <v>491</v>
      </c>
      <c r="C252" s="217" t="s">
        <v>407</v>
      </c>
      <c r="D252" s="217" t="s">
        <v>406</v>
      </c>
    </row>
    <row r="253" spans="1:4" ht="16.5" customHeight="1">
      <c r="A253" s="11" t="s">
        <v>344</v>
      </c>
      <c r="C253" s="75"/>
      <c r="D253" s="36"/>
    </row>
    <row r="254" spans="1:4" ht="16.5" customHeight="1">
      <c r="A254" s="11" t="s">
        <v>347</v>
      </c>
      <c r="C254" s="36">
        <v>2229283707</v>
      </c>
      <c r="D254" s="36">
        <v>2798829899</v>
      </c>
    </row>
    <row r="255" spans="1:4" ht="16.5" customHeight="1">
      <c r="A255" s="11" t="s">
        <v>346</v>
      </c>
      <c r="C255" s="36">
        <v>908819100</v>
      </c>
      <c r="D255" s="36">
        <v>2048119998</v>
      </c>
    </row>
    <row r="256" spans="1:4" ht="16.5" customHeight="1">
      <c r="A256" s="11" t="s">
        <v>345</v>
      </c>
      <c r="C256" s="36">
        <v>137272185</v>
      </c>
      <c r="D256" s="36">
        <v>306083736</v>
      </c>
    </row>
    <row r="257" spans="1:4" ht="16.5" customHeight="1">
      <c r="A257" s="11" t="s">
        <v>235</v>
      </c>
      <c r="C257" s="36">
        <v>50000000</v>
      </c>
      <c r="D257" s="36">
        <v>512659252</v>
      </c>
    </row>
    <row r="258" spans="1:4" ht="16.5" customHeight="1">
      <c r="A258" s="88" t="s">
        <v>236</v>
      </c>
      <c r="C258" s="36">
        <v>1660169225</v>
      </c>
      <c r="D258" s="36">
        <v>3841237799</v>
      </c>
    </row>
    <row r="259" spans="1:4" ht="16.5" customHeight="1">
      <c r="A259" s="11" t="s">
        <v>348</v>
      </c>
      <c r="C259" s="36"/>
      <c r="D259" s="36"/>
    </row>
    <row r="260" spans="1:4" ht="16.5" customHeight="1">
      <c r="A260" s="32" t="s">
        <v>564</v>
      </c>
      <c r="C260" s="36">
        <f>SUM(C261:C262)</f>
        <v>86625170204</v>
      </c>
      <c r="D260" s="36">
        <f>SUM(D261:D262)</f>
        <v>7818219160</v>
      </c>
    </row>
    <row r="261" spans="1:4" ht="16.5" customHeight="1">
      <c r="A261" s="115" t="s">
        <v>493</v>
      </c>
      <c r="B261" s="113"/>
      <c r="C261" s="102">
        <v>51613830</v>
      </c>
      <c r="D261" s="102"/>
    </row>
    <row r="262" spans="1:4" ht="16.5" customHeight="1">
      <c r="A262" s="115" t="s">
        <v>492</v>
      </c>
      <c r="C262" s="102">
        <v>86573556374</v>
      </c>
      <c r="D262" s="102">
        <v>7818219160</v>
      </c>
    </row>
    <row r="263" spans="1:4" ht="16.5" customHeight="1" thickBot="1">
      <c r="A263" s="11" t="s">
        <v>349</v>
      </c>
      <c r="B263" s="182"/>
      <c r="C263" s="219">
        <f>SUM(C253:C260)</f>
        <v>91610714421</v>
      </c>
      <c r="D263" s="219">
        <f>SUM(D253:D260)</f>
        <v>17325149844</v>
      </c>
    </row>
    <row r="264" spans="1:3" ht="16.5" customHeight="1" thickTop="1">
      <c r="A264" s="161"/>
      <c r="B264" s="113"/>
      <c r="C264" s="59">
        <f>+C263-CĐKT!D73</f>
        <v>0</v>
      </c>
    </row>
    <row r="265" spans="1:4" ht="16.5" customHeight="1">
      <c r="A265" s="32" t="s">
        <v>364</v>
      </c>
      <c r="C265" s="217" t="s">
        <v>407</v>
      </c>
      <c r="D265" s="217" t="s">
        <v>406</v>
      </c>
    </row>
    <row r="266" spans="1:9" ht="18.75" customHeight="1">
      <c r="A266" s="104"/>
      <c r="B266" s="104"/>
      <c r="C266" s="104"/>
      <c r="D266" s="104"/>
      <c r="E266" s="104"/>
      <c r="F266" s="104"/>
      <c r="G266" s="104"/>
      <c r="H266" s="104"/>
      <c r="I266" s="104"/>
    </row>
    <row r="267" spans="1:4" ht="16.5" customHeight="1">
      <c r="A267" s="11" t="s">
        <v>350</v>
      </c>
      <c r="C267" s="217" t="s">
        <v>407</v>
      </c>
      <c r="D267" s="217" t="s">
        <v>406</v>
      </c>
    </row>
    <row r="268" spans="1:4" ht="16.5" customHeight="1" hidden="1">
      <c r="A268" s="11" t="s">
        <v>351</v>
      </c>
      <c r="C268" s="11"/>
      <c r="D268" s="11"/>
    </row>
    <row r="269" spans="1:4" ht="16.5" customHeight="1" hidden="1">
      <c r="A269" s="23" t="s">
        <v>352</v>
      </c>
      <c r="C269" s="11" t="s">
        <v>324</v>
      </c>
      <c r="D269" s="11" t="s">
        <v>324</v>
      </c>
    </row>
    <row r="270" spans="1:4" ht="16.5" customHeight="1" hidden="1">
      <c r="A270" s="23" t="s">
        <v>353</v>
      </c>
      <c r="C270" s="11" t="s">
        <v>324</v>
      </c>
      <c r="D270" s="11" t="s">
        <v>324</v>
      </c>
    </row>
    <row r="271" spans="1:4" ht="16.5" customHeight="1" hidden="1">
      <c r="A271" s="11" t="s">
        <v>354</v>
      </c>
      <c r="C271" s="11"/>
      <c r="D271" s="11"/>
    </row>
    <row r="272" spans="1:4" ht="16.5" customHeight="1" hidden="1">
      <c r="A272" s="23" t="s">
        <v>355</v>
      </c>
      <c r="C272" s="11" t="s">
        <v>324</v>
      </c>
      <c r="D272" s="11" t="s">
        <v>324</v>
      </c>
    </row>
    <row r="273" spans="1:4" ht="16.5" customHeight="1" hidden="1">
      <c r="A273" s="23" t="s">
        <v>356</v>
      </c>
      <c r="C273" s="11" t="s">
        <v>324</v>
      </c>
      <c r="D273" s="11" t="s">
        <v>324</v>
      </c>
    </row>
    <row r="274" spans="1:4" ht="16.5" customHeight="1" hidden="1">
      <c r="A274" s="1" t="s">
        <v>282</v>
      </c>
      <c r="C274" s="12" t="s">
        <v>324</v>
      </c>
      <c r="D274" s="12" t="s">
        <v>324</v>
      </c>
    </row>
    <row r="275" ht="16.5" customHeight="1" hidden="1">
      <c r="A275" s="34" t="s">
        <v>357</v>
      </c>
    </row>
    <row r="276" ht="16.5" customHeight="1" hidden="1">
      <c r="A276" s="34" t="s">
        <v>358</v>
      </c>
    </row>
    <row r="277" ht="16.5" customHeight="1" hidden="1">
      <c r="A277" s="34"/>
    </row>
    <row r="278" ht="16.5" customHeight="1" hidden="1">
      <c r="A278" s="29" t="s">
        <v>359</v>
      </c>
    </row>
    <row r="279" ht="16.5" customHeight="1">
      <c r="A279" s="29" t="s">
        <v>237</v>
      </c>
    </row>
    <row r="280" ht="16.5" customHeight="1">
      <c r="A280" s="29" t="s">
        <v>238</v>
      </c>
    </row>
    <row r="281" spans="1:4" ht="16.5" customHeight="1">
      <c r="A281" s="29" t="s">
        <v>681</v>
      </c>
      <c r="C281" s="36">
        <f>+CĐKT!D79</f>
        <v>5153629558125</v>
      </c>
      <c r="D281" s="36">
        <f>+CĐKT!E79</f>
        <v>6281593292692</v>
      </c>
    </row>
    <row r="282" spans="1:9" ht="51" customHeight="1">
      <c r="A282" s="384" t="s">
        <v>693</v>
      </c>
      <c r="B282" s="384"/>
      <c r="C282" s="384"/>
      <c r="D282" s="384"/>
      <c r="E282" s="384"/>
      <c r="F282" s="384"/>
      <c r="G282" s="384"/>
      <c r="H282" s="384"/>
      <c r="I282" s="384"/>
    </row>
    <row r="283" spans="1:3" ht="16.5" customHeight="1">
      <c r="A283" s="29" t="s">
        <v>239</v>
      </c>
      <c r="C283" s="36"/>
    </row>
    <row r="284" spans="1:3" ht="16.5" customHeight="1">
      <c r="A284" s="29" t="s">
        <v>240</v>
      </c>
      <c r="C284" s="36"/>
    </row>
    <row r="285" spans="1:4" ht="16.5" customHeight="1">
      <c r="A285" s="29" t="s">
        <v>241</v>
      </c>
      <c r="C285" s="36"/>
      <c r="D285" s="41"/>
    </row>
    <row r="286" ht="8.25" customHeight="1">
      <c r="A286" s="13"/>
    </row>
    <row r="287" spans="1:3" ht="16.5" customHeight="1">
      <c r="A287" s="327" t="s">
        <v>242</v>
      </c>
      <c r="B287" s="327"/>
      <c r="C287" s="327"/>
    </row>
    <row r="288" spans="1:4" ht="16.5" customHeight="1">
      <c r="A288" s="40"/>
      <c r="B288" s="40"/>
      <c r="C288" s="217" t="s">
        <v>407</v>
      </c>
      <c r="D288" s="217" t="s">
        <v>406</v>
      </c>
    </row>
    <row r="289" spans="1:4" ht="16.5" customHeight="1">
      <c r="A289" s="13" t="s">
        <v>664</v>
      </c>
      <c r="C289" s="36">
        <f>+CĐKT!D59</f>
        <v>60439778597</v>
      </c>
      <c r="D289" s="36">
        <v>13908101603</v>
      </c>
    </row>
    <row r="290" spans="1:4" ht="31.5" customHeight="1">
      <c r="A290" s="320" t="s">
        <v>685</v>
      </c>
      <c r="B290" s="320"/>
      <c r="C290" s="321">
        <f>+C289-C291</f>
        <v>20279557254</v>
      </c>
      <c r="D290" s="321">
        <v>13908101603</v>
      </c>
    </row>
    <row r="291" spans="1:4" ht="32.25" customHeight="1">
      <c r="A291" s="320" t="s">
        <v>686</v>
      </c>
      <c r="B291" s="320"/>
      <c r="C291" s="321">
        <v>40160221343</v>
      </c>
      <c r="D291" s="321"/>
    </row>
    <row r="292" ht="16.5" customHeight="1">
      <c r="A292" s="13" t="s">
        <v>565</v>
      </c>
    </row>
    <row r="293" ht="6.75" customHeight="1">
      <c r="A293" s="13"/>
    </row>
    <row r="294" ht="16.5" customHeight="1">
      <c r="A294" s="13" t="s">
        <v>243</v>
      </c>
    </row>
    <row r="295" ht="16.5" customHeight="1">
      <c r="A295" s="29" t="s">
        <v>628</v>
      </c>
    </row>
    <row r="296" ht="2.25" customHeight="1">
      <c r="A296" s="13"/>
    </row>
    <row r="297" spans="1:9" ht="16.5" customHeight="1">
      <c r="A297" s="395"/>
      <c r="B297" s="318" t="s">
        <v>629</v>
      </c>
      <c r="C297" s="318" t="s">
        <v>630</v>
      </c>
      <c r="D297" s="318" t="s">
        <v>631</v>
      </c>
      <c r="E297" s="318" t="s">
        <v>639</v>
      </c>
      <c r="F297" s="318" t="s">
        <v>697</v>
      </c>
      <c r="G297" s="318" t="s">
        <v>645</v>
      </c>
      <c r="H297" s="318"/>
      <c r="I297" s="318" t="s">
        <v>282</v>
      </c>
    </row>
    <row r="298" spans="1:9" ht="16.5" customHeight="1">
      <c r="A298" s="396"/>
      <c r="B298" s="393"/>
      <c r="C298" s="393"/>
      <c r="D298" s="393"/>
      <c r="E298" s="393"/>
      <c r="F298" s="393"/>
      <c r="G298" s="393"/>
      <c r="H298" s="393"/>
      <c r="I298" s="393"/>
    </row>
    <row r="299" spans="1:9" ht="2.25" customHeight="1">
      <c r="A299" s="396"/>
      <c r="B299" s="393"/>
      <c r="C299" s="393"/>
      <c r="D299" s="393"/>
      <c r="E299" s="393"/>
      <c r="F299" s="393"/>
      <c r="G299" s="393"/>
      <c r="H299" s="393"/>
      <c r="I299" s="393"/>
    </row>
    <row r="300" spans="1:9" ht="16.5" customHeight="1">
      <c r="A300" s="202" t="s">
        <v>632</v>
      </c>
      <c r="B300" s="202">
        <v>1</v>
      </c>
      <c r="C300" s="202">
        <v>2</v>
      </c>
      <c r="D300" s="202">
        <v>4</v>
      </c>
      <c r="E300" s="202">
        <v>5</v>
      </c>
      <c r="F300" s="202">
        <v>6</v>
      </c>
      <c r="G300" s="202">
        <v>7</v>
      </c>
      <c r="H300" s="202">
        <v>8</v>
      </c>
      <c r="I300" s="202">
        <v>9</v>
      </c>
    </row>
    <row r="301" spans="1:9" ht="16.5" customHeight="1">
      <c r="A301" s="203" t="s">
        <v>633</v>
      </c>
      <c r="B301" s="335">
        <v>3107000000000</v>
      </c>
      <c r="C301" s="335"/>
      <c r="D301" s="335"/>
      <c r="E301" s="335"/>
      <c r="F301" s="335"/>
      <c r="G301" s="211"/>
      <c r="H301" s="212"/>
      <c r="I301" s="213">
        <f>SUM(B301:H301)</f>
        <v>3107000000000</v>
      </c>
    </row>
    <row r="302" spans="1:9" ht="16.5" customHeight="1">
      <c r="A302" s="204" t="s">
        <v>634</v>
      </c>
      <c r="B302" s="205"/>
      <c r="C302" s="48"/>
      <c r="D302" s="48"/>
      <c r="E302" s="48"/>
      <c r="F302" s="48"/>
      <c r="G302" s="48">
        <v>979339575156</v>
      </c>
      <c r="H302" s="205"/>
      <c r="I302" s="206">
        <f aca="true" t="shared" si="2" ref="I302:I316">SUM(B302:H302)</f>
        <v>979339575156</v>
      </c>
    </row>
    <row r="303" spans="1:9" ht="31.5" customHeight="1">
      <c r="A303" s="336" t="s">
        <v>640</v>
      </c>
      <c r="B303" s="205"/>
      <c r="C303" s="48"/>
      <c r="D303" s="48"/>
      <c r="E303" s="48"/>
      <c r="F303" s="208">
        <v>45000000000</v>
      </c>
      <c r="G303" s="208">
        <f>-F303</f>
        <v>-45000000000</v>
      </c>
      <c r="H303" s="205"/>
      <c r="I303" s="206">
        <f t="shared" si="2"/>
        <v>0</v>
      </c>
    </row>
    <row r="304" spans="1:9" ht="16.5" customHeight="1">
      <c r="A304" s="204" t="s">
        <v>635</v>
      </c>
      <c r="B304" s="205"/>
      <c r="C304" s="48"/>
      <c r="D304" s="48"/>
      <c r="E304" s="48"/>
      <c r="F304" s="48"/>
      <c r="G304" s="48">
        <f>-B301*12%</f>
        <v>-372840000000</v>
      </c>
      <c r="H304" s="205"/>
      <c r="I304" s="206">
        <f t="shared" si="2"/>
        <v>-372840000000</v>
      </c>
    </row>
    <row r="305" spans="1:9" ht="19.5" customHeight="1">
      <c r="A305" s="204" t="s">
        <v>700</v>
      </c>
      <c r="B305" s="205"/>
      <c r="C305" s="48"/>
      <c r="D305" s="48"/>
      <c r="E305" s="48"/>
      <c r="F305" s="48"/>
      <c r="G305" s="208">
        <v>-16000000000</v>
      </c>
      <c r="H305" s="205"/>
      <c r="I305" s="206"/>
    </row>
    <row r="306" spans="1:9" ht="16.5" customHeight="1">
      <c r="A306" s="204" t="s">
        <v>636</v>
      </c>
      <c r="B306" s="205"/>
      <c r="C306" s="48"/>
      <c r="D306" s="48"/>
      <c r="E306" s="48"/>
      <c r="F306" s="48"/>
      <c r="G306" s="48"/>
      <c r="H306" s="205"/>
      <c r="I306" s="206">
        <f t="shared" si="2"/>
        <v>0</v>
      </c>
    </row>
    <row r="307" spans="1:9" ht="16.5" customHeight="1">
      <c r="A307" s="214" t="s">
        <v>637</v>
      </c>
      <c r="B307" s="352">
        <v>3107000000000</v>
      </c>
      <c r="C307" s="352"/>
      <c r="D307" s="352"/>
      <c r="E307" s="352"/>
      <c r="F307" s="352">
        <v>45000000000</v>
      </c>
      <c r="G307" s="215">
        <f>SUM(G301:G306)</f>
        <v>545499575156</v>
      </c>
      <c r="H307" s="353"/>
      <c r="I307" s="216">
        <f t="shared" si="2"/>
        <v>3697499575156</v>
      </c>
    </row>
    <row r="308" spans="1:9" ht="16.5" customHeight="1">
      <c r="A308" s="338" t="s">
        <v>638</v>
      </c>
      <c r="B308" s="339">
        <f>+D323</f>
        <v>3107000000000</v>
      </c>
      <c r="C308" s="339"/>
      <c r="D308" s="339"/>
      <c r="E308" s="339"/>
      <c r="F308" s="339">
        <f>+F307</f>
        <v>45000000000</v>
      </c>
      <c r="G308" s="340">
        <f>+G307</f>
        <v>545499575156</v>
      </c>
      <c r="H308" s="341"/>
      <c r="I308" s="342">
        <f t="shared" si="2"/>
        <v>3697499575156</v>
      </c>
    </row>
    <row r="309" spans="1:9" ht="16.5" customHeight="1">
      <c r="A309" s="204" t="s">
        <v>665</v>
      </c>
      <c r="B309" s="46"/>
      <c r="C309" s="48"/>
      <c r="D309" s="48"/>
      <c r="E309" s="48"/>
      <c r="F309" s="48"/>
      <c r="G309" s="337">
        <f>+KQKD!F28</f>
        <v>827804204609</v>
      </c>
      <c r="H309" s="205"/>
      <c r="I309" s="206">
        <f t="shared" si="2"/>
        <v>827804204609</v>
      </c>
    </row>
    <row r="310" spans="1:9" ht="32.25" customHeight="1">
      <c r="A310" s="336" t="s">
        <v>641</v>
      </c>
      <c r="B310" s="209"/>
      <c r="C310" s="208"/>
      <c r="D310" s="208"/>
      <c r="E310" s="208">
        <v>19600000000</v>
      </c>
      <c r="F310" s="208"/>
      <c r="G310" s="209">
        <f>-E310-F310</f>
        <v>-19600000000</v>
      </c>
      <c r="H310" s="205"/>
      <c r="I310" s="206">
        <f t="shared" si="2"/>
        <v>0</v>
      </c>
    </row>
    <row r="311" spans="1:9" ht="32.25" customHeight="1">
      <c r="A311" s="204" t="s">
        <v>644</v>
      </c>
      <c r="B311" s="209"/>
      <c r="C311" s="208"/>
      <c r="D311" s="208"/>
      <c r="E311" s="208"/>
      <c r="F311" s="208"/>
      <c r="G311" s="209">
        <v>-310700000000</v>
      </c>
      <c r="H311" s="205"/>
      <c r="I311" s="206">
        <f t="shared" si="2"/>
        <v>-310700000000</v>
      </c>
    </row>
    <row r="312" spans="1:9" ht="19.5" customHeight="1">
      <c r="A312" s="204" t="s">
        <v>699</v>
      </c>
      <c r="B312" s="209"/>
      <c r="C312" s="208"/>
      <c r="D312" s="208"/>
      <c r="E312" s="208"/>
      <c r="F312" s="208"/>
      <c r="G312" s="209">
        <v>-326114614000</v>
      </c>
      <c r="H312" s="210"/>
      <c r="I312" s="206">
        <f t="shared" si="2"/>
        <v>-326114614000</v>
      </c>
    </row>
    <row r="313" spans="1:9" ht="30.75" customHeight="1">
      <c r="A313" s="204" t="s">
        <v>642</v>
      </c>
      <c r="B313" s="46"/>
      <c r="C313" s="48"/>
      <c r="D313" s="48"/>
      <c r="E313" s="48"/>
      <c r="F313" s="48"/>
      <c r="G313" s="46">
        <v>-500000000</v>
      </c>
      <c r="H313" s="205"/>
      <c r="I313" s="206">
        <f t="shared" si="2"/>
        <v>-500000000</v>
      </c>
    </row>
    <row r="314" spans="1:9" ht="18.75" customHeight="1">
      <c r="A314" s="204" t="s">
        <v>698</v>
      </c>
      <c r="B314" s="209">
        <v>155350000000</v>
      </c>
      <c r="C314" s="210"/>
      <c r="D314" s="210"/>
      <c r="E314" s="210"/>
      <c r="F314" s="209"/>
      <c r="G314" s="209">
        <f>-B314</f>
        <v>-155350000000</v>
      </c>
      <c r="H314" s="205"/>
      <c r="I314" s="206">
        <f t="shared" si="2"/>
        <v>0</v>
      </c>
    </row>
    <row r="315" spans="1:9" ht="16.5" customHeight="1">
      <c r="A315" s="204" t="s">
        <v>643</v>
      </c>
      <c r="B315" s="46"/>
      <c r="C315" s="205"/>
      <c r="D315" s="209">
        <v>-62834383080</v>
      </c>
      <c r="E315" s="205"/>
      <c r="F315" s="46"/>
      <c r="G315" s="46"/>
      <c r="H315" s="205"/>
      <c r="I315" s="206">
        <f t="shared" si="2"/>
        <v>-62834383080</v>
      </c>
    </row>
    <row r="316" spans="1:9" ht="16.5" customHeight="1">
      <c r="A316" s="214" t="s">
        <v>372</v>
      </c>
      <c r="B316" s="215">
        <f>SUM(B308:B315)</f>
        <v>3262350000000</v>
      </c>
      <c r="C316" s="215">
        <f aca="true" t="shared" si="3" ref="C316:H316">SUM(C308:C315)</f>
        <v>0</v>
      </c>
      <c r="D316" s="215">
        <f t="shared" si="3"/>
        <v>-62834383080</v>
      </c>
      <c r="E316" s="215">
        <f t="shared" si="3"/>
        <v>19600000000</v>
      </c>
      <c r="F316" s="215">
        <f t="shared" si="3"/>
        <v>45000000000</v>
      </c>
      <c r="G316" s="215">
        <f t="shared" si="3"/>
        <v>561039165765</v>
      </c>
      <c r="H316" s="215">
        <f t="shared" si="3"/>
        <v>0</v>
      </c>
      <c r="I316" s="216">
        <f t="shared" si="2"/>
        <v>3825154782685</v>
      </c>
    </row>
    <row r="317" spans="1:9" ht="16.5" customHeight="1">
      <c r="A317" s="394"/>
      <c r="B317" s="394"/>
      <c r="C317" s="394"/>
      <c r="D317" s="394"/>
      <c r="E317" s="394"/>
      <c r="F317" s="394"/>
      <c r="G317" s="394"/>
      <c r="H317" s="207"/>
      <c r="I317" s="239">
        <f>+I316-CĐKT!D84</f>
        <v>0</v>
      </c>
    </row>
    <row r="318" ht="16.5" customHeight="1">
      <c r="A318" s="13"/>
    </row>
    <row r="319" spans="1:4" ht="16.5" customHeight="1">
      <c r="A319" s="29" t="s">
        <v>425</v>
      </c>
      <c r="C319" s="217" t="s">
        <v>407</v>
      </c>
      <c r="D319" s="217" t="s">
        <v>406</v>
      </c>
    </row>
    <row r="320" spans="1:4" ht="16.5" customHeight="1">
      <c r="A320" s="29" t="s">
        <v>533</v>
      </c>
      <c r="C320" s="158">
        <v>2218132260000</v>
      </c>
      <c r="D320" s="36">
        <v>2436102000000</v>
      </c>
    </row>
    <row r="321" spans="1:4" ht="16.5" customHeight="1">
      <c r="A321" s="29" t="s">
        <v>244</v>
      </c>
      <c r="C321" s="158">
        <v>1044217740000</v>
      </c>
      <c r="D321" s="36">
        <v>670898000000</v>
      </c>
    </row>
    <row r="322" spans="1:4" ht="16.5" customHeight="1">
      <c r="A322" s="29" t="s">
        <v>646</v>
      </c>
      <c r="C322" s="158">
        <f>+D316</f>
        <v>-62834383080</v>
      </c>
      <c r="D322" s="36"/>
    </row>
    <row r="323" spans="1:7" ht="16.5" customHeight="1" thickBot="1">
      <c r="A323" s="91" t="s">
        <v>282</v>
      </c>
      <c r="C323" s="218">
        <f>SUM(C320:C322)</f>
        <v>3199515616920</v>
      </c>
      <c r="D323" s="218">
        <f>+D321+D320</f>
        <v>3107000000000</v>
      </c>
      <c r="E323" s="77"/>
      <c r="F323" s="77"/>
      <c r="G323" s="77"/>
    </row>
    <row r="324" ht="7.5" customHeight="1" thickTop="1">
      <c r="A324" s="29"/>
    </row>
    <row r="325" spans="1:4" ht="16.5" customHeight="1">
      <c r="A325" s="389" t="s">
        <v>426</v>
      </c>
      <c r="B325" s="389"/>
      <c r="C325" s="389"/>
      <c r="D325" s="389"/>
    </row>
    <row r="326" spans="1:4" ht="16.5" customHeight="1">
      <c r="A326" s="26"/>
      <c r="C326" s="145" t="s">
        <v>274</v>
      </c>
      <c r="D326" s="145" t="s">
        <v>275</v>
      </c>
    </row>
    <row r="327" spans="1:4" ht="16.5" customHeight="1">
      <c r="A327" s="11" t="s">
        <v>361</v>
      </c>
      <c r="C327" s="36"/>
      <c r="D327" s="36"/>
    </row>
    <row r="328" spans="1:4" ht="16.5" customHeight="1">
      <c r="A328" s="11" t="s">
        <v>377</v>
      </c>
      <c r="C328" s="36">
        <v>3107000000000</v>
      </c>
      <c r="D328" s="36">
        <v>3107000000000</v>
      </c>
    </row>
    <row r="329" spans="1:4" ht="16.5" customHeight="1">
      <c r="A329" s="11" t="s">
        <v>378</v>
      </c>
      <c r="C329" s="36">
        <v>155350000000</v>
      </c>
      <c r="D329" s="36"/>
    </row>
    <row r="330" spans="1:4" ht="16.5" customHeight="1">
      <c r="A330" s="11" t="s">
        <v>379</v>
      </c>
      <c r="C330" s="36"/>
      <c r="D330" s="36"/>
    </row>
    <row r="331" spans="1:4" ht="16.5" customHeight="1">
      <c r="A331" s="11" t="s">
        <v>380</v>
      </c>
      <c r="C331" s="36">
        <f>+C328+C329-C330</f>
        <v>3262350000000</v>
      </c>
      <c r="D331" s="36">
        <v>3107000000000</v>
      </c>
    </row>
    <row r="332" spans="1:4" ht="16.5" customHeight="1">
      <c r="A332" s="21" t="s">
        <v>362</v>
      </c>
      <c r="B332" s="228"/>
      <c r="C332" s="158">
        <v>636814614000</v>
      </c>
      <c r="D332" s="158">
        <f>+D331*12%</f>
        <v>372840000000</v>
      </c>
    </row>
    <row r="333" spans="1:4" ht="16.5" customHeight="1">
      <c r="A333" s="11"/>
      <c r="C333" s="36"/>
      <c r="D333" s="36"/>
    </row>
    <row r="334" spans="1:5" ht="16.5" customHeight="1">
      <c r="A334" s="11" t="s">
        <v>427</v>
      </c>
      <c r="C334" s="145" t="s">
        <v>274</v>
      </c>
      <c r="D334" s="145" t="s">
        <v>275</v>
      </c>
      <c r="E334" s="7"/>
    </row>
    <row r="335" spans="1:5" ht="16.5" customHeight="1">
      <c r="A335" s="11" t="s">
        <v>667</v>
      </c>
      <c r="C335" s="240">
        <v>0.1</v>
      </c>
      <c r="D335" s="240"/>
      <c r="E335" s="7"/>
    </row>
    <row r="336" spans="1:5" ht="16.5" customHeight="1">
      <c r="A336" s="11" t="s">
        <v>666</v>
      </c>
      <c r="C336" s="240">
        <v>0.1</v>
      </c>
      <c r="D336" s="240">
        <v>0.12</v>
      </c>
      <c r="E336" s="7"/>
    </row>
    <row r="337" spans="1:5" ht="16.5" customHeight="1" thickBot="1">
      <c r="A337" s="91" t="s">
        <v>282</v>
      </c>
      <c r="C337" s="241">
        <f>+C336+C335</f>
        <v>0.2</v>
      </c>
      <c r="D337" s="241">
        <f>+D336+D335</f>
        <v>0.12</v>
      </c>
      <c r="E337" s="7"/>
    </row>
    <row r="338" spans="1:4" ht="6.75" customHeight="1" thickTop="1">
      <c r="A338" s="11"/>
      <c r="C338" s="36"/>
      <c r="D338" s="36"/>
    </row>
    <row r="339" spans="1:4" ht="16.5" customHeight="1">
      <c r="A339" s="11" t="s">
        <v>428</v>
      </c>
      <c r="C339" s="145" t="s">
        <v>407</v>
      </c>
      <c r="D339" s="145" t="s">
        <v>406</v>
      </c>
    </row>
    <row r="340" spans="1:4" ht="16.5" customHeight="1">
      <c r="A340" s="356" t="s">
        <v>433</v>
      </c>
      <c r="B340" s="356"/>
      <c r="C340" s="158">
        <f>+D340*1.05</f>
        <v>326235000</v>
      </c>
      <c r="D340" s="158">
        <v>310700000</v>
      </c>
    </row>
    <row r="341" spans="1:4" ht="16.5" customHeight="1">
      <c r="A341" s="356" t="s">
        <v>622</v>
      </c>
      <c r="B341" s="356"/>
      <c r="C341" s="158">
        <v>221813226</v>
      </c>
      <c r="D341" s="158">
        <v>243610200</v>
      </c>
    </row>
    <row r="342" spans="1:4" ht="16.5" customHeight="1">
      <c r="A342" s="356" t="s">
        <v>429</v>
      </c>
      <c r="B342" s="356"/>
      <c r="C342" s="158">
        <f>+C343</f>
        <v>104421774</v>
      </c>
      <c r="D342" s="158">
        <f>+D343</f>
        <v>67089800</v>
      </c>
    </row>
    <row r="343" spans="1:4" ht="16.5" customHeight="1">
      <c r="A343" s="104" t="s">
        <v>430</v>
      </c>
      <c r="B343" s="70"/>
      <c r="C343" s="201">
        <f>+C321/10000</f>
        <v>104421774</v>
      </c>
      <c r="D343" s="201">
        <f>+D321/10000</f>
        <v>67089800</v>
      </c>
    </row>
    <row r="344" spans="1:4" ht="16.5" customHeight="1">
      <c r="A344" s="104" t="s">
        <v>432</v>
      </c>
      <c r="B344" s="70"/>
      <c r="C344" s="201"/>
      <c r="D344" s="201"/>
    </row>
    <row r="345" spans="1:4" ht="16.5" customHeight="1">
      <c r="A345" s="11" t="s">
        <v>431</v>
      </c>
      <c r="C345" s="158">
        <f>+C346+C347</f>
        <v>1000386</v>
      </c>
      <c r="D345" s="158"/>
    </row>
    <row r="346" spans="1:4" ht="16.5" customHeight="1">
      <c r="A346" s="322" t="s">
        <v>668</v>
      </c>
      <c r="B346" s="322"/>
      <c r="C346" s="201">
        <v>386</v>
      </c>
      <c r="D346" s="201"/>
    </row>
    <row r="347" spans="1:4" ht="16.5" customHeight="1">
      <c r="A347" s="322" t="s">
        <v>621</v>
      </c>
      <c r="B347" s="322"/>
      <c r="C347" s="201">
        <v>1000000</v>
      </c>
      <c r="D347" s="201"/>
    </row>
    <row r="348" spans="1:4" ht="16.5" customHeight="1">
      <c r="A348" s="11" t="s">
        <v>534</v>
      </c>
      <c r="C348" s="158">
        <f>+C349</f>
        <v>325234614</v>
      </c>
      <c r="D348" s="158">
        <f>+D349</f>
        <v>310700000</v>
      </c>
    </row>
    <row r="349" spans="1:4" ht="16.5" customHeight="1">
      <c r="A349" s="104" t="s">
        <v>430</v>
      </c>
      <c r="B349" s="70"/>
      <c r="C349" s="201">
        <f>+C340-C345</f>
        <v>325234614</v>
      </c>
      <c r="D349" s="201">
        <f>+D340</f>
        <v>310700000</v>
      </c>
    </row>
    <row r="350" spans="1:4" ht="16.5" customHeight="1">
      <c r="A350" s="11" t="s">
        <v>432</v>
      </c>
      <c r="C350" s="36"/>
      <c r="D350" s="36"/>
    </row>
    <row r="351" spans="1:4" ht="16.5" customHeight="1">
      <c r="A351" s="390" t="s">
        <v>434</v>
      </c>
      <c r="B351" s="390"/>
      <c r="C351" s="390"/>
      <c r="D351" s="36"/>
    </row>
    <row r="352" spans="1:4" ht="16.5" customHeight="1">
      <c r="A352" s="11"/>
      <c r="C352" s="36"/>
      <c r="D352" s="36"/>
    </row>
    <row r="353" spans="1:4" ht="16.5" customHeight="1">
      <c r="A353" s="11" t="s">
        <v>435</v>
      </c>
      <c r="C353" s="145" t="s">
        <v>407</v>
      </c>
      <c r="D353" s="145" t="s">
        <v>406</v>
      </c>
    </row>
    <row r="354" spans="1:4" ht="16.5" customHeight="1">
      <c r="A354" s="11" t="s">
        <v>436</v>
      </c>
      <c r="C354" s="36">
        <v>19600000000</v>
      </c>
      <c r="D354" s="36"/>
    </row>
    <row r="355" spans="1:4" ht="16.5" customHeight="1">
      <c r="A355" s="11" t="s">
        <v>437</v>
      </c>
      <c r="C355" s="36">
        <v>45000000000</v>
      </c>
      <c r="D355" s="36">
        <v>45000000000</v>
      </c>
    </row>
    <row r="356" spans="1:4" ht="16.5" customHeight="1">
      <c r="A356" s="11" t="s">
        <v>438</v>
      </c>
      <c r="C356" s="36"/>
      <c r="D356" s="36"/>
    </row>
    <row r="357" spans="1:4" ht="16.5" customHeight="1">
      <c r="A357" s="356" t="s">
        <v>439</v>
      </c>
      <c r="B357" s="356"/>
      <c r="C357" s="36"/>
      <c r="D357" s="36"/>
    </row>
    <row r="358" spans="1:4" ht="16.5" customHeight="1">
      <c r="A358" s="34" t="s">
        <v>368</v>
      </c>
      <c r="B358" s="89"/>
      <c r="C358" s="36"/>
      <c r="D358" s="36"/>
    </row>
    <row r="359" spans="1:4" ht="16.5" customHeight="1">
      <c r="A359" s="34" t="s">
        <v>369</v>
      </c>
      <c r="B359" s="89"/>
      <c r="C359" s="36"/>
      <c r="D359" s="36"/>
    </row>
    <row r="360" spans="1:4" ht="16.5" customHeight="1">
      <c r="A360" s="11"/>
      <c r="C360" s="36"/>
      <c r="D360" s="36"/>
    </row>
    <row r="361" spans="1:8" ht="16.5" customHeight="1">
      <c r="A361" s="356" t="s">
        <v>440</v>
      </c>
      <c r="B361" s="356"/>
      <c r="C361" s="356"/>
      <c r="D361" s="356"/>
      <c r="E361" s="356"/>
      <c r="F361" s="356"/>
      <c r="G361" s="356"/>
      <c r="H361" s="11"/>
    </row>
    <row r="362" spans="1:4" ht="16.5" customHeight="1">
      <c r="A362" s="11"/>
      <c r="C362" s="36"/>
      <c r="D362" s="36"/>
    </row>
    <row r="363" spans="1:4" ht="16.5" customHeight="1">
      <c r="A363" s="11" t="s">
        <v>441</v>
      </c>
      <c r="C363" s="145" t="s">
        <v>274</v>
      </c>
      <c r="D363" s="145" t="s">
        <v>275</v>
      </c>
    </row>
    <row r="364" spans="1:4" ht="16.5" customHeight="1">
      <c r="A364" s="11"/>
      <c r="C364" s="36"/>
      <c r="D364" s="36"/>
    </row>
    <row r="365" spans="1:4" ht="16.5" customHeight="1">
      <c r="A365" s="11" t="s">
        <v>442</v>
      </c>
      <c r="C365" s="36"/>
      <c r="D365" s="36"/>
    </row>
    <row r="366" spans="1:4" ht="16.5" customHeight="1">
      <c r="A366" s="11"/>
      <c r="C366" s="36"/>
      <c r="D366" s="36"/>
    </row>
    <row r="367" spans="1:8" ht="16.5" customHeight="1">
      <c r="A367" s="332" t="s">
        <v>443</v>
      </c>
      <c r="B367" s="332"/>
      <c r="C367" s="332"/>
      <c r="D367" s="332"/>
      <c r="E367" s="332"/>
      <c r="F367" s="332"/>
      <c r="G367" s="332"/>
      <c r="H367" s="332"/>
    </row>
    <row r="368" spans="1:4" ht="16.5" customHeight="1">
      <c r="A368" s="11"/>
      <c r="C368" s="11"/>
      <c r="D368" s="92" t="s">
        <v>444</v>
      </c>
    </row>
    <row r="369" spans="3:6" ht="16.5" customHeight="1">
      <c r="C369" s="145" t="s">
        <v>274</v>
      </c>
      <c r="D369" s="145" t="s">
        <v>275</v>
      </c>
      <c r="E369" s="7"/>
      <c r="F369" s="7"/>
    </row>
    <row r="370" spans="1:5" ht="16.5" customHeight="1">
      <c r="A370" s="356" t="s">
        <v>445</v>
      </c>
      <c r="B370" s="356"/>
      <c r="E370" s="97"/>
    </row>
    <row r="371" spans="1:5" ht="16.5" customHeight="1">
      <c r="A371" s="11" t="s">
        <v>446</v>
      </c>
      <c r="C371" s="242">
        <f>+C376-C373</f>
        <v>0</v>
      </c>
      <c r="D371" s="242">
        <f>+D376-D373</f>
        <v>0</v>
      </c>
      <c r="E371" s="36"/>
    </row>
    <row r="372" spans="1:6" ht="16.5" customHeight="1">
      <c r="A372" s="21" t="s">
        <v>447</v>
      </c>
      <c r="B372" s="228"/>
      <c r="C372" s="243"/>
      <c r="D372" s="243"/>
      <c r="E372" s="311"/>
      <c r="F372" s="311"/>
    </row>
    <row r="373" spans="1:6" ht="16.5" customHeight="1">
      <c r="A373" s="21" t="s">
        <v>459</v>
      </c>
      <c r="B373" s="228"/>
      <c r="C373" s="312">
        <f>+C374+C375</f>
        <v>3807068101594</v>
      </c>
      <c r="D373" s="312">
        <f>+D374+D375</f>
        <v>3607073060582</v>
      </c>
      <c r="E373" s="158"/>
      <c r="F373" s="228"/>
    </row>
    <row r="374" spans="1:6" ht="16.5" customHeight="1">
      <c r="A374" s="69" t="s">
        <v>460</v>
      </c>
      <c r="B374" s="70"/>
      <c r="C374" s="313">
        <f>3804191416065</f>
        <v>3804191416065</v>
      </c>
      <c r="D374" s="313">
        <v>3605009385481</v>
      </c>
      <c r="E374" s="201"/>
      <c r="F374" s="228"/>
    </row>
    <row r="375" spans="1:6" ht="16.5" customHeight="1">
      <c r="A375" s="69" t="s">
        <v>461</v>
      </c>
      <c r="B375" s="70"/>
      <c r="C375" s="313">
        <v>2876685529</v>
      </c>
      <c r="D375" s="313">
        <f>2061984192+1690909</f>
        <v>2063675101</v>
      </c>
      <c r="E375" s="201"/>
      <c r="F375" s="228"/>
    </row>
    <row r="376" spans="1:6" ht="16.5" customHeight="1" thickBot="1">
      <c r="A376" s="21"/>
      <c r="B376" s="228"/>
      <c r="C376" s="314">
        <f>+KQKD!F13</f>
        <v>3807068101594</v>
      </c>
      <c r="D376" s="314">
        <f>+KQKD!G13</f>
        <v>3607073060582</v>
      </c>
      <c r="E376" s="158"/>
      <c r="F376" s="228"/>
    </row>
    <row r="377" spans="1:6" ht="16.5" customHeight="1" thickTop="1">
      <c r="A377" s="333" t="s">
        <v>669</v>
      </c>
      <c r="B377" s="333"/>
      <c r="C377" s="333"/>
      <c r="D377" s="333"/>
      <c r="E377" s="333"/>
      <c r="F377" s="333"/>
    </row>
    <row r="378" spans="1:6" ht="16.5" customHeight="1">
      <c r="A378" s="323" t="s">
        <v>448</v>
      </c>
      <c r="B378" s="323"/>
      <c r="C378" s="158"/>
      <c r="D378" s="158"/>
      <c r="E378" s="158"/>
      <c r="F378" s="228"/>
    </row>
    <row r="379" spans="1:6" ht="16.5" customHeight="1">
      <c r="A379" s="21"/>
      <c r="B379" s="228"/>
      <c r="C379" s="315" t="s">
        <v>274</v>
      </c>
      <c r="D379" s="315" t="s">
        <v>275</v>
      </c>
      <c r="E379" s="22"/>
      <c r="F379" s="228"/>
    </row>
    <row r="380" spans="1:6" ht="16.5" customHeight="1">
      <c r="A380" s="323" t="s">
        <v>449</v>
      </c>
      <c r="B380" s="323"/>
      <c r="C380" s="158">
        <f>+C376</f>
        <v>3807068101594</v>
      </c>
      <c r="D380" s="158">
        <f>+D376</f>
        <v>3607073060582</v>
      </c>
      <c r="E380" s="158"/>
      <c r="F380" s="228"/>
    </row>
    <row r="381" spans="1:6" ht="16.5" customHeight="1">
      <c r="A381" s="306" t="s">
        <v>498</v>
      </c>
      <c r="B381" s="306"/>
      <c r="C381" s="158"/>
      <c r="D381" s="158"/>
      <c r="E381" s="158"/>
      <c r="F381" s="228"/>
    </row>
    <row r="382" spans="1:6" ht="16.5" customHeight="1">
      <c r="A382" s="323" t="s">
        <v>450</v>
      </c>
      <c r="B382" s="323"/>
      <c r="C382" s="158"/>
      <c r="D382" s="158"/>
      <c r="E382" s="158"/>
      <c r="F382" s="228"/>
    </row>
    <row r="383" spans="1:6" ht="16.5" customHeight="1">
      <c r="A383" s="323" t="s">
        <v>451</v>
      </c>
      <c r="B383" s="323"/>
      <c r="C383" s="158"/>
      <c r="D383" s="316"/>
      <c r="E383" s="158"/>
      <c r="F383" s="228"/>
    </row>
    <row r="384" spans="1:6" ht="16.5" customHeight="1">
      <c r="A384" s="21"/>
      <c r="B384" s="228"/>
      <c r="C384" s="158"/>
      <c r="D384" s="158"/>
      <c r="E384" s="158"/>
      <c r="F384" s="228"/>
    </row>
    <row r="385" spans="1:6" ht="16.5" customHeight="1">
      <c r="A385" s="21" t="s">
        <v>452</v>
      </c>
      <c r="B385" s="228"/>
      <c r="C385" s="315" t="s">
        <v>274</v>
      </c>
      <c r="D385" s="315" t="s">
        <v>275</v>
      </c>
      <c r="E385" s="22"/>
      <c r="F385" s="228"/>
    </row>
    <row r="386" spans="1:6" ht="16.5" customHeight="1">
      <c r="A386" s="21" t="s">
        <v>453</v>
      </c>
      <c r="B386" s="228"/>
      <c r="C386" s="158">
        <f>+KQKD!F14</f>
        <v>2692758102338</v>
      </c>
      <c r="D386" s="158">
        <f>+D387+D388</f>
        <v>2347512365318</v>
      </c>
      <c r="E386" s="158"/>
      <c r="F386" s="228"/>
    </row>
    <row r="387" spans="1:6" ht="16.5" customHeight="1">
      <c r="A387" s="69" t="s">
        <v>460</v>
      </c>
      <c r="B387" s="70"/>
      <c r="C387" s="158">
        <f>+C386-C388</f>
        <v>2691772739587</v>
      </c>
      <c r="D387" s="158">
        <v>2346652080413</v>
      </c>
      <c r="E387" s="201"/>
      <c r="F387" s="228"/>
    </row>
    <row r="388" spans="1:6" ht="16.5" customHeight="1">
      <c r="A388" s="69" t="s">
        <v>461</v>
      </c>
      <c r="B388" s="70"/>
      <c r="C388" s="201">
        <v>985362751</v>
      </c>
      <c r="D388" s="201">
        <v>860284905</v>
      </c>
      <c r="E388" s="201"/>
      <c r="F388" s="228"/>
    </row>
    <row r="389" spans="1:5" ht="29.25" customHeight="1">
      <c r="A389" s="356" t="s">
        <v>454</v>
      </c>
      <c r="B389" s="356"/>
      <c r="C389" s="75"/>
      <c r="D389" s="75"/>
      <c r="E389" s="36"/>
    </row>
    <row r="390" spans="1:5" ht="16.5" customHeight="1">
      <c r="A390" s="356" t="s">
        <v>455</v>
      </c>
      <c r="B390" s="356"/>
      <c r="C390" s="75"/>
      <c r="D390" s="75"/>
      <c r="E390" s="36"/>
    </row>
    <row r="391" spans="1:5" ht="16.5" customHeight="1" thickBot="1">
      <c r="A391" s="1" t="s">
        <v>282</v>
      </c>
      <c r="C391" s="219">
        <f>SUM(C389:C390)+C386</f>
        <v>2692758102338</v>
      </c>
      <c r="D391" s="219">
        <f>SUM(D389:D390)+D386</f>
        <v>2347512365318</v>
      </c>
      <c r="E391" s="97">
        <f>SUM(E389:E390)+E386</f>
        <v>0</v>
      </c>
    </row>
    <row r="392" spans="1:6" ht="16.5" customHeight="1" thickTop="1">
      <c r="A392" s="322" t="s">
        <v>670</v>
      </c>
      <c r="B392" s="322"/>
      <c r="C392" s="322"/>
      <c r="D392" s="322"/>
      <c r="E392" s="322"/>
      <c r="F392" s="322"/>
    </row>
    <row r="393" spans="1:7" ht="6.75" customHeight="1">
      <c r="A393" s="322"/>
      <c r="B393" s="322"/>
      <c r="C393" s="322"/>
      <c r="D393" s="322"/>
      <c r="E393" s="322"/>
      <c r="F393" s="322"/>
      <c r="G393" s="322"/>
    </row>
    <row r="394" spans="1:5" ht="16.5" customHeight="1">
      <c r="A394" s="356" t="s">
        <v>456</v>
      </c>
      <c r="B394" s="356"/>
      <c r="C394" s="145" t="s">
        <v>274</v>
      </c>
      <c r="D394" s="145" t="s">
        <v>275</v>
      </c>
      <c r="E394" s="7"/>
    </row>
    <row r="395" spans="1:5" ht="16.5" customHeight="1">
      <c r="A395" s="11" t="s">
        <v>75</v>
      </c>
      <c r="B395" s="93"/>
      <c r="C395" s="114">
        <v>84714848036</v>
      </c>
      <c r="D395" s="114">
        <v>9555770630</v>
      </c>
      <c r="E395" s="94"/>
    </row>
    <row r="396" spans="1:5" ht="16.5" customHeight="1">
      <c r="A396" s="11" t="s">
        <v>457</v>
      </c>
      <c r="B396" s="93"/>
      <c r="C396" s="95"/>
      <c r="D396" s="114"/>
      <c r="E396" s="94"/>
    </row>
    <row r="397" spans="1:5" ht="16.5" customHeight="1">
      <c r="A397" s="11" t="s">
        <v>515</v>
      </c>
      <c r="B397" s="93"/>
      <c r="C397" s="244">
        <v>38820208332</v>
      </c>
      <c r="D397" s="114"/>
      <c r="E397" s="94"/>
    </row>
    <row r="398" spans="1:5" ht="16.5" customHeight="1">
      <c r="A398" s="356" t="s">
        <v>672</v>
      </c>
      <c r="B398" s="356"/>
      <c r="C398" s="244">
        <v>4906706079</v>
      </c>
      <c r="D398" s="114">
        <v>2163969489</v>
      </c>
      <c r="E398" s="94"/>
    </row>
    <row r="399" spans="1:5" ht="16.5" customHeight="1">
      <c r="A399" s="356" t="s">
        <v>671</v>
      </c>
      <c r="B399" s="356"/>
      <c r="C399" s="114"/>
      <c r="D399" s="114"/>
      <c r="E399" s="94"/>
    </row>
    <row r="400" spans="1:5" ht="16.5" customHeight="1">
      <c r="A400" s="356" t="s">
        <v>458</v>
      </c>
      <c r="B400" s="356"/>
      <c r="C400" s="114"/>
      <c r="D400" s="114"/>
      <c r="E400" s="94"/>
    </row>
    <row r="401" spans="1:5" ht="16.5" customHeight="1" thickBot="1">
      <c r="A401" s="1" t="s">
        <v>282</v>
      </c>
      <c r="B401" s="93"/>
      <c r="C401" s="219">
        <f>SUM(C395:C400)</f>
        <v>128441762447</v>
      </c>
      <c r="D401" s="219">
        <f>SUM(D395:D400)</f>
        <v>11719740119</v>
      </c>
      <c r="E401" s="98"/>
    </row>
    <row r="402" spans="1:4" ht="8.25" customHeight="1" thickTop="1">
      <c r="A402" s="33"/>
      <c r="C402" s="74"/>
      <c r="D402" s="62"/>
    </row>
    <row r="403" spans="1:5" ht="16.5" customHeight="1">
      <c r="A403" s="11" t="s">
        <v>462</v>
      </c>
      <c r="C403" s="145" t="s">
        <v>274</v>
      </c>
      <c r="D403" s="145" t="s">
        <v>275</v>
      </c>
      <c r="E403" s="7"/>
    </row>
    <row r="404" spans="1:5" ht="16.5" customHeight="1">
      <c r="A404" s="11" t="s">
        <v>463</v>
      </c>
      <c r="C404" s="62">
        <v>167312007638</v>
      </c>
      <c r="D404" s="62">
        <v>167302511556</v>
      </c>
      <c r="E404" s="62"/>
    </row>
    <row r="405" spans="1:5" ht="16.5" customHeight="1">
      <c r="A405" s="356" t="s">
        <v>672</v>
      </c>
      <c r="B405" s="356"/>
      <c r="C405" s="62">
        <v>2584622374</v>
      </c>
      <c r="D405" s="62">
        <v>2039926428</v>
      </c>
      <c r="E405" s="94"/>
    </row>
    <row r="406" spans="1:5" ht="16.5" customHeight="1">
      <c r="A406" s="356" t="s">
        <v>671</v>
      </c>
      <c r="B406" s="356"/>
      <c r="C406" s="62">
        <v>232566253501</v>
      </c>
      <c r="D406" s="62">
        <v>19827388357</v>
      </c>
      <c r="E406" s="94"/>
    </row>
    <row r="407" spans="1:5" ht="16.5" customHeight="1">
      <c r="A407" s="11" t="s">
        <v>464</v>
      </c>
      <c r="C407" s="62">
        <f>929960000+5628000000</f>
        <v>6557960000</v>
      </c>
      <c r="D407" s="62"/>
      <c r="E407" s="62"/>
    </row>
    <row r="408" spans="1:5" ht="16.5" customHeight="1" thickBot="1">
      <c r="A408" s="1" t="s">
        <v>282</v>
      </c>
      <c r="C408" s="219">
        <f>+KQKD!F17</f>
        <v>409020843513</v>
      </c>
      <c r="D408" s="219">
        <f>+KQKD!G17</f>
        <v>189169826341</v>
      </c>
      <c r="E408" s="98"/>
    </row>
    <row r="409" spans="1:5" ht="9.75" customHeight="1" thickTop="1">
      <c r="A409" s="1"/>
      <c r="C409" s="245">
        <f>+C408-SUM(C404:C407)</f>
        <v>0</v>
      </c>
      <c r="D409" s="245">
        <f>+D408-SUM(D404:D407)</f>
        <v>0</v>
      </c>
      <c r="E409" s="98"/>
    </row>
    <row r="410" spans="1:12" ht="15.75" customHeight="1">
      <c r="A410" s="1"/>
      <c r="C410" s="145" t="s">
        <v>274</v>
      </c>
      <c r="D410" s="145" t="s">
        <v>275</v>
      </c>
      <c r="E410" s="7"/>
      <c r="L410" s="99">
        <v>16968799625</v>
      </c>
    </row>
    <row r="411" spans="1:5" ht="16.5" customHeight="1">
      <c r="A411" s="356" t="s">
        <v>673</v>
      </c>
      <c r="B411" s="356"/>
      <c r="C411" s="11"/>
      <c r="D411" s="62"/>
      <c r="E411" s="94"/>
    </row>
    <row r="412" spans="1:12" ht="16.5" customHeight="1">
      <c r="A412" s="356" t="s">
        <v>674</v>
      </c>
      <c r="B412" s="356"/>
      <c r="C412" s="62">
        <f>-KQKD!F27</f>
        <v>46531676994</v>
      </c>
      <c r="D412" s="62">
        <v>13908101603</v>
      </c>
      <c r="J412" t="s">
        <v>274</v>
      </c>
      <c r="L412" t="s">
        <v>496</v>
      </c>
    </row>
    <row r="413" spans="1:4" ht="30" customHeight="1">
      <c r="A413" s="320" t="s">
        <v>687</v>
      </c>
      <c r="B413" s="320"/>
      <c r="C413" s="321">
        <f>+C412-C414</f>
        <v>6371455651</v>
      </c>
      <c r="D413" s="321">
        <v>13908101603</v>
      </c>
    </row>
    <row r="414" spans="1:4" ht="30.75" customHeight="1">
      <c r="A414" s="320" t="s">
        <v>688</v>
      </c>
      <c r="B414" s="320"/>
      <c r="C414" s="321">
        <v>40160221343</v>
      </c>
      <c r="D414" s="321"/>
    </row>
    <row r="415" spans="1:4" ht="16.5" customHeight="1">
      <c r="A415" s="89"/>
      <c r="B415" s="89"/>
      <c r="C415" s="62"/>
      <c r="D415" s="62"/>
    </row>
    <row r="416" spans="1:13" ht="11.25" customHeight="1">
      <c r="A416" s="1"/>
      <c r="C416" s="74"/>
      <c r="D416" s="62"/>
      <c r="J416" t="s">
        <v>494</v>
      </c>
      <c r="K416" t="s">
        <v>495</v>
      </c>
      <c r="L416" t="s">
        <v>494</v>
      </c>
      <c r="M416" t="s">
        <v>495</v>
      </c>
    </row>
    <row r="417" spans="1:13" ht="16.5" customHeight="1">
      <c r="A417" s="356" t="s">
        <v>465</v>
      </c>
      <c r="B417" s="356"/>
      <c r="C417" s="145" t="s">
        <v>274</v>
      </c>
      <c r="D417" s="145" t="s">
        <v>275</v>
      </c>
      <c r="E417" s="7"/>
      <c r="J417" s="99"/>
      <c r="K417" s="99"/>
      <c r="L417" s="99"/>
      <c r="M417" s="99"/>
    </row>
    <row r="418" spans="1:13" ht="16.5" customHeight="1">
      <c r="A418" s="89" t="s">
        <v>466</v>
      </c>
      <c r="C418" s="62">
        <f aca="true" t="shared" si="4" ref="C418:C423">+J418+K418</f>
        <v>1456448181240</v>
      </c>
      <c r="D418" s="62">
        <v>1315758995462</v>
      </c>
      <c r="J418" s="99">
        <f>1400164603931+56892367152-678570544</f>
        <v>1456378400539</v>
      </c>
      <c r="K418" s="99">
        <v>69780701</v>
      </c>
      <c r="L418" s="99">
        <v>971126626047</v>
      </c>
      <c r="M418" s="99">
        <v>73413952</v>
      </c>
    </row>
    <row r="419" spans="1:13" ht="16.5" customHeight="1">
      <c r="A419" s="89" t="s">
        <v>535</v>
      </c>
      <c r="C419" s="62">
        <f t="shared" si="4"/>
        <v>110052467269</v>
      </c>
      <c r="D419" s="62">
        <v>115774864120</v>
      </c>
      <c r="J419" s="99">
        <v>109291850563</v>
      </c>
      <c r="K419" s="99">
        <v>760616706</v>
      </c>
      <c r="L419" s="99">
        <v>60423774289</v>
      </c>
      <c r="M419" s="99">
        <v>539839489</v>
      </c>
    </row>
    <row r="420" spans="1:13" ht="16.5" customHeight="1">
      <c r="A420" s="89" t="s">
        <v>467</v>
      </c>
      <c r="C420" s="62">
        <f t="shared" si="4"/>
        <v>961190267782</v>
      </c>
      <c r="D420" s="62">
        <v>898367610435</v>
      </c>
      <c r="J420" s="99">
        <v>961190267782</v>
      </c>
      <c r="K420" s="99"/>
      <c r="L420" s="99">
        <v>657234767585</v>
      </c>
      <c r="M420" s="99"/>
    </row>
    <row r="421" spans="1:13" ht="16.5" customHeight="1">
      <c r="A421" s="89" t="s">
        <v>468</v>
      </c>
      <c r="C421" s="62">
        <f t="shared" si="4"/>
        <v>5979669615</v>
      </c>
      <c r="D421" s="62">
        <v>4634069843</v>
      </c>
      <c r="J421" s="99">
        <v>5979669615</v>
      </c>
      <c r="K421" s="99"/>
      <c r="L421" s="99">
        <v>3522092551</v>
      </c>
      <c r="M421" s="99"/>
    </row>
    <row r="422" spans="1:13" ht="16.5" customHeight="1">
      <c r="A422" s="89" t="s">
        <v>234</v>
      </c>
      <c r="C422" s="62">
        <f t="shared" si="4"/>
        <v>147236158125</v>
      </c>
      <c r="D422" s="62">
        <v>40910723085</v>
      </c>
      <c r="J422" s="99">
        <v>147236158125</v>
      </c>
      <c r="K422" s="99"/>
      <c r="L422" s="99">
        <v>67091367094</v>
      </c>
      <c r="M422" s="99"/>
    </row>
    <row r="423" spans="1:13" ht="16.5" customHeight="1">
      <c r="A423" s="89" t="s">
        <v>469</v>
      </c>
      <c r="C423" s="62">
        <f t="shared" si="4"/>
        <v>69764632590</v>
      </c>
      <c r="D423" s="62">
        <v>90621495108</v>
      </c>
      <c r="J423" s="99">
        <v>69668794790</v>
      </c>
      <c r="K423" s="99">
        <v>95837800</v>
      </c>
      <c r="L423" s="99">
        <v>20886012178</v>
      </c>
      <c r="M423" s="99">
        <v>26226000</v>
      </c>
    </row>
    <row r="424" spans="1:13" ht="16.5" customHeight="1" thickBot="1">
      <c r="A424" s="1" t="s">
        <v>282</v>
      </c>
      <c r="C424" s="219">
        <f>SUM(C418:C423)</f>
        <v>2750671376621</v>
      </c>
      <c r="D424" s="219">
        <f>SUM(D418:D423)</f>
        <v>2466067758053</v>
      </c>
      <c r="J424" s="99">
        <f>SUM(J418:J423)</f>
        <v>2749745141414</v>
      </c>
      <c r="K424" s="99">
        <f>SUM(K418:K423)</f>
        <v>926235207</v>
      </c>
      <c r="L424" s="99">
        <f>SUM(L418:L423)</f>
        <v>1780284639744</v>
      </c>
      <c r="M424" s="99">
        <f>SUM(M418:M423)</f>
        <v>639479441</v>
      </c>
    </row>
    <row r="425" spans="1:12" ht="16.5" customHeight="1" thickTop="1">
      <c r="A425" s="246"/>
      <c r="B425" s="77"/>
      <c r="C425" s="74">
        <f>+C424-J424-K424</f>
        <v>0</v>
      </c>
      <c r="D425" s="74"/>
      <c r="I425" s="99"/>
      <c r="J425" s="116"/>
      <c r="K425" s="99"/>
      <c r="L425" s="99"/>
    </row>
    <row r="426" spans="1:12" ht="16.5" customHeight="1">
      <c r="A426" s="249" t="s">
        <v>677</v>
      </c>
      <c r="B426" s="77"/>
      <c r="C426" s="145" t="s">
        <v>274</v>
      </c>
      <c r="D426" s="145" t="s">
        <v>275</v>
      </c>
      <c r="I426" s="99"/>
      <c r="J426" s="116"/>
      <c r="K426" s="99"/>
      <c r="L426" s="99"/>
    </row>
    <row r="427" spans="1:12" ht="16.5" customHeight="1">
      <c r="A427" s="392" t="s">
        <v>654</v>
      </c>
      <c r="B427" s="392"/>
      <c r="C427" s="62">
        <f>+KQKD!F28</f>
        <v>827804204609</v>
      </c>
      <c r="D427" s="62">
        <f>+KQKD!G28</f>
        <v>979339575156</v>
      </c>
      <c r="I427" s="99"/>
      <c r="J427" s="116"/>
      <c r="K427" s="99"/>
      <c r="L427" s="99"/>
    </row>
    <row r="428" spans="1:12" ht="16.5" customHeight="1">
      <c r="A428" s="392" t="s">
        <v>655</v>
      </c>
      <c r="B428" s="392"/>
      <c r="C428" s="62"/>
      <c r="D428" s="62"/>
      <c r="I428" s="99"/>
      <c r="J428" s="116"/>
      <c r="K428" s="99"/>
      <c r="L428" s="99"/>
    </row>
    <row r="429" spans="1:12" ht="16.5" customHeight="1">
      <c r="A429" s="247" t="s">
        <v>675</v>
      </c>
      <c r="B429" s="248"/>
      <c r="C429" s="62"/>
      <c r="D429" s="62"/>
      <c r="I429" s="99"/>
      <c r="J429" s="116"/>
      <c r="K429" s="99"/>
      <c r="L429" s="99"/>
    </row>
    <row r="430" spans="1:12" ht="16.5" customHeight="1">
      <c r="A430" s="247" t="s">
        <v>676</v>
      </c>
      <c r="B430" s="248"/>
      <c r="C430" s="62"/>
      <c r="D430" s="62"/>
      <c r="I430" s="99"/>
      <c r="J430" s="116"/>
      <c r="K430" s="99"/>
      <c r="L430" s="99"/>
    </row>
    <row r="431" spans="1:12" ht="30.75" customHeight="1">
      <c r="A431" s="392" t="s">
        <v>656</v>
      </c>
      <c r="B431" s="392"/>
      <c r="C431" s="62">
        <f>+C427</f>
        <v>827804204609</v>
      </c>
      <c r="D431" s="62">
        <f>+D427</f>
        <v>979339575156</v>
      </c>
      <c r="I431" s="99"/>
      <c r="J431" s="116"/>
      <c r="K431" s="99"/>
      <c r="L431" s="99"/>
    </row>
    <row r="432" spans="1:12" ht="30.75" customHeight="1">
      <c r="A432" s="392" t="s">
        <v>657</v>
      </c>
      <c r="B432" s="392"/>
      <c r="C432" s="62">
        <v>326144383.879452</v>
      </c>
      <c r="D432" s="62">
        <v>310700000</v>
      </c>
      <c r="I432" s="99"/>
      <c r="J432" s="116"/>
      <c r="K432" s="99"/>
      <c r="L432" s="99"/>
    </row>
    <row r="433" spans="1:12" ht="16.5" customHeight="1">
      <c r="A433" s="246" t="s">
        <v>658</v>
      </c>
      <c r="B433" s="248"/>
      <c r="C433" s="62">
        <f>+C427/C432</f>
        <v>2538.152565322018</v>
      </c>
      <c r="D433" s="62">
        <f>+D427/D432</f>
        <v>3152.042404750563</v>
      </c>
      <c r="I433" s="99"/>
      <c r="J433" s="116"/>
      <c r="K433" s="99"/>
      <c r="L433" s="99"/>
    </row>
    <row r="434" spans="1:12" ht="16.5" customHeight="1">
      <c r="A434" s="89"/>
      <c r="C434" s="74"/>
      <c r="D434" s="74"/>
      <c r="I434" s="99"/>
      <c r="J434" s="116"/>
      <c r="K434" s="99"/>
      <c r="L434" s="99"/>
    </row>
    <row r="435" spans="1:12" ht="16.5" customHeight="1">
      <c r="A435" s="332" t="s">
        <v>470</v>
      </c>
      <c r="B435" s="332"/>
      <c r="C435" s="332"/>
      <c r="D435" s="332"/>
      <c r="E435" s="332"/>
      <c r="F435" s="332"/>
      <c r="G435" s="332"/>
      <c r="H435" s="332"/>
      <c r="I435" s="99"/>
      <c r="J435" s="99"/>
      <c r="K435" s="99"/>
      <c r="L435" s="99"/>
    </row>
    <row r="436" spans="1:6" ht="33" customHeight="1">
      <c r="A436" s="356" t="s">
        <v>514</v>
      </c>
      <c r="B436" s="356"/>
      <c r="C436" s="356"/>
      <c r="D436" s="356"/>
      <c r="E436" s="356"/>
      <c r="F436" s="356"/>
    </row>
    <row r="437" spans="1:5" ht="16.5" customHeight="1" hidden="1">
      <c r="A437" s="89"/>
      <c r="C437" s="74"/>
      <c r="D437" s="62" t="s">
        <v>471</v>
      </c>
      <c r="E437" t="s">
        <v>275</v>
      </c>
    </row>
    <row r="438" spans="1:4" ht="31.5" customHeight="1" hidden="1">
      <c r="A438" s="391" t="s">
        <v>499</v>
      </c>
      <c r="B438" s="391"/>
      <c r="C438" s="391"/>
      <c r="D438" s="62"/>
    </row>
    <row r="439" spans="1:4" ht="16.5" customHeight="1" hidden="1">
      <c r="A439" s="89" t="s">
        <v>472</v>
      </c>
      <c r="C439" s="74"/>
      <c r="D439" s="62"/>
    </row>
    <row r="440" spans="1:4" ht="49.5" customHeight="1" hidden="1">
      <c r="A440" s="391" t="s">
        <v>473</v>
      </c>
      <c r="B440" s="391"/>
      <c r="C440" s="391"/>
      <c r="D440" s="62"/>
    </row>
    <row r="441" spans="1:4" ht="16.5" customHeight="1" hidden="1">
      <c r="A441" s="89"/>
      <c r="C441" s="74"/>
      <c r="D441" s="62"/>
    </row>
    <row r="442" spans="1:4" ht="16.5" customHeight="1">
      <c r="A442" s="89"/>
      <c r="C442" s="74"/>
      <c r="D442" s="62"/>
    </row>
    <row r="443" spans="1:8" ht="16.5" customHeight="1">
      <c r="A443" s="332" t="s">
        <v>474</v>
      </c>
      <c r="B443" s="332"/>
      <c r="C443" s="332"/>
      <c r="D443" s="332"/>
      <c r="E443" s="332"/>
      <c r="F443" s="332"/>
      <c r="G443" s="332"/>
      <c r="H443" s="332"/>
    </row>
    <row r="444" ht="16.5" customHeight="1">
      <c r="A444" s="29" t="s">
        <v>475</v>
      </c>
    </row>
    <row r="445" ht="16.5" customHeight="1">
      <c r="A445" s="29" t="s">
        <v>476</v>
      </c>
    </row>
    <row r="446" ht="16.5" customHeight="1">
      <c r="A446" s="29" t="s">
        <v>477</v>
      </c>
    </row>
    <row r="447" ht="16.5" customHeight="1">
      <c r="A447" s="28" t="s">
        <v>524</v>
      </c>
    </row>
    <row r="448" ht="16.5" customHeight="1">
      <c r="A448" s="29" t="s">
        <v>497</v>
      </c>
    </row>
    <row r="449" spans="1:7" ht="30" customHeight="1">
      <c r="A449" s="384" t="s">
        <v>678</v>
      </c>
      <c r="B449" s="350"/>
      <c r="C449" s="350"/>
      <c r="D449" s="350"/>
      <c r="E449" s="350"/>
      <c r="F449" s="350"/>
      <c r="G449" s="350"/>
    </row>
    <row r="450" ht="16.5" customHeight="1">
      <c r="A450" s="10"/>
    </row>
    <row r="451" ht="16.5" customHeight="1">
      <c r="A451" s="29" t="s">
        <v>478</v>
      </c>
    </row>
    <row r="452" ht="16.5" customHeight="1">
      <c r="A452" s="237" t="s">
        <v>679</v>
      </c>
    </row>
    <row r="453" spans="1:4" ht="16.5" customHeight="1">
      <c r="A453" s="134" t="s">
        <v>624</v>
      </c>
      <c r="B453" s="134"/>
      <c r="C453" s="114">
        <v>182633556761</v>
      </c>
      <c r="D453" s="231" t="s">
        <v>532</v>
      </c>
    </row>
    <row r="454" spans="1:4" ht="16.5" customHeight="1">
      <c r="A454" s="134" t="s">
        <v>625</v>
      </c>
      <c r="B454" s="134"/>
      <c r="C454" s="232">
        <f>+KQKD!D25</f>
        <v>35860531893</v>
      </c>
      <c r="D454" s="231" t="s">
        <v>532</v>
      </c>
    </row>
    <row r="455" spans="1:4" ht="16.5" customHeight="1">
      <c r="A455" s="134" t="s">
        <v>626</v>
      </c>
      <c r="B455" s="134"/>
      <c r="C455" s="232">
        <f>+C453-C454</f>
        <v>146773024868</v>
      </c>
      <c r="D455" s="231" t="s">
        <v>532</v>
      </c>
    </row>
    <row r="456" spans="1:4" ht="16.5" customHeight="1">
      <c r="A456" s="134" t="s">
        <v>627</v>
      </c>
      <c r="B456" s="134"/>
      <c r="C456" s="233">
        <f>+C455/C453</f>
        <v>0.8036476290064908</v>
      </c>
      <c r="D456" s="134"/>
    </row>
    <row r="457" spans="1:7" ht="16.5" customHeight="1">
      <c r="A457" s="134" t="s">
        <v>661</v>
      </c>
      <c r="B457" s="235"/>
      <c r="C457" s="134"/>
      <c r="D457" s="134"/>
      <c r="E457" s="134"/>
      <c r="F457" s="134"/>
      <c r="G457" s="134"/>
    </row>
    <row r="458" spans="1:7" ht="16.5" customHeight="1">
      <c r="A458" s="134" t="s">
        <v>683</v>
      </c>
      <c r="B458" s="236"/>
      <c r="C458" s="236"/>
      <c r="D458" s="236"/>
      <c r="E458" s="236"/>
      <c r="F458" s="236"/>
      <c r="G458" s="236"/>
    </row>
    <row r="459" spans="1:7" ht="16.5" customHeight="1">
      <c r="A459" s="347" t="s">
        <v>653</v>
      </c>
      <c r="B459" s="347"/>
      <c r="C459" s="347"/>
      <c r="D459" s="347"/>
      <c r="E459" s="347"/>
      <c r="F459" s="347"/>
      <c r="G459" s="347"/>
    </row>
    <row r="460" spans="1:7" ht="16.5" customHeight="1">
      <c r="A460" s="134" t="s">
        <v>684</v>
      </c>
      <c r="B460" s="234"/>
      <c r="C460" s="134"/>
      <c r="D460" s="134"/>
      <c r="E460" s="134"/>
      <c r="F460" s="134"/>
      <c r="G460" s="134"/>
    </row>
    <row r="461" spans="1:7" ht="33.75" customHeight="1">
      <c r="A461" s="347" t="s">
        <v>0</v>
      </c>
      <c r="B461" s="347"/>
      <c r="C461" s="347"/>
      <c r="D461" s="347"/>
      <c r="E461" s="347"/>
      <c r="F461" s="347"/>
      <c r="G461" s="347"/>
    </row>
    <row r="462" spans="1:7" ht="33" customHeight="1">
      <c r="A462" s="347" t="s">
        <v>652</v>
      </c>
      <c r="B462" s="347"/>
      <c r="C462" s="347"/>
      <c r="D462" s="347"/>
      <c r="E462" s="347"/>
      <c r="F462" s="347"/>
      <c r="G462" s="347"/>
    </row>
    <row r="463" spans="1:7" ht="16.5" customHeight="1">
      <c r="A463" s="347" t="s">
        <v>689</v>
      </c>
      <c r="B463" s="347"/>
      <c r="C463" s="347"/>
      <c r="D463" s="347"/>
      <c r="E463" s="347"/>
      <c r="F463" s="347"/>
      <c r="G463" s="347"/>
    </row>
    <row r="464" spans="1:7" ht="16.5" customHeight="1">
      <c r="A464" s="236"/>
      <c r="B464" s="236"/>
      <c r="C464" s="236"/>
      <c r="D464" s="236"/>
      <c r="E464" s="236"/>
      <c r="F464" s="236"/>
      <c r="G464" s="236"/>
    </row>
    <row r="465" spans="1:6" ht="16.5" customHeight="1">
      <c r="A465" s="3"/>
      <c r="B465" s="3"/>
      <c r="C465" s="50"/>
      <c r="D465" s="50"/>
      <c r="F465" s="51" t="str">
        <f>+KQKD!F31</f>
        <v>Ngày  25  tháng  1  năm 2008</v>
      </c>
    </row>
    <row r="466" spans="1:6" ht="16.5" customHeight="1">
      <c r="A466" s="109" t="s">
        <v>371</v>
      </c>
      <c r="B466" s="103"/>
      <c r="C466" s="109" t="s">
        <v>370</v>
      </c>
      <c r="D466" s="103"/>
      <c r="E466" s="110" t="s">
        <v>522</v>
      </c>
      <c r="F466" s="111"/>
    </row>
    <row r="467" spans="1:6" ht="16.5" customHeight="1">
      <c r="A467" s="43"/>
      <c r="B467" s="331"/>
      <c r="C467" s="331"/>
      <c r="D467" s="43"/>
      <c r="E467" s="56"/>
      <c r="F467" s="56"/>
    </row>
    <row r="468" spans="1:6" ht="18.75">
      <c r="A468" s="56"/>
      <c r="B468" s="56"/>
      <c r="C468" s="56"/>
      <c r="D468" s="56"/>
      <c r="E468" s="56"/>
      <c r="F468" s="56"/>
    </row>
    <row r="469" spans="1:6" ht="18.75">
      <c r="A469" s="56"/>
      <c r="B469" s="56"/>
      <c r="C469" s="56"/>
      <c r="D469" s="56"/>
      <c r="E469" s="56"/>
      <c r="F469" s="56"/>
    </row>
    <row r="470" spans="1:6" ht="18.75">
      <c r="A470" s="56"/>
      <c r="B470" s="56"/>
      <c r="C470" s="56"/>
      <c r="D470" s="56"/>
      <c r="E470" s="56"/>
      <c r="F470" s="56"/>
    </row>
    <row r="471" spans="1:6" ht="18.75">
      <c r="A471" s="56"/>
      <c r="B471" s="56"/>
      <c r="C471" s="56"/>
      <c r="D471" s="56"/>
      <c r="E471" s="56"/>
      <c r="F471" s="56"/>
    </row>
    <row r="472" spans="1:6" ht="18.75">
      <c r="A472" s="56"/>
      <c r="B472" s="56"/>
      <c r="C472" s="56"/>
      <c r="D472" s="56"/>
      <c r="E472" s="56"/>
      <c r="F472" s="56"/>
    </row>
    <row r="473" spans="1:6" ht="16.5">
      <c r="A473" s="107" t="s">
        <v>216</v>
      </c>
      <c r="B473" s="103"/>
      <c r="C473" s="108" t="s">
        <v>536</v>
      </c>
      <c r="D473" s="103"/>
      <c r="E473" s="108" t="s">
        <v>217</v>
      </c>
      <c r="F473" s="103"/>
    </row>
  </sheetData>
  <mergeCells count="111">
    <mergeCell ref="A413:B413"/>
    <mergeCell ref="A414:B414"/>
    <mergeCell ref="A399:B399"/>
    <mergeCell ref="A398:B398"/>
    <mergeCell ref="A405:B405"/>
    <mergeCell ref="A406:B406"/>
    <mergeCell ref="H297:H299"/>
    <mergeCell ref="A297:A299"/>
    <mergeCell ref="B297:B299"/>
    <mergeCell ref="C297:C299"/>
    <mergeCell ref="D297:D299"/>
    <mergeCell ref="A317:G317"/>
    <mergeCell ref="E297:E299"/>
    <mergeCell ref="F297:F299"/>
    <mergeCell ref="G297:G299"/>
    <mergeCell ref="A449:G449"/>
    <mergeCell ref="A11:H11"/>
    <mergeCell ref="A435:H435"/>
    <mergeCell ref="A436:F436"/>
    <mergeCell ref="A357:B357"/>
    <mergeCell ref="A370:B370"/>
    <mergeCell ref="A394:B394"/>
    <mergeCell ref="A380:B380"/>
    <mergeCell ref="A382:B382"/>
    <mergeCell ref="A443:H443"/>
    <mergeCell ref="A438:C438"/>
    <mergeCell ref="A440:C440"/>
    <mergeCell ref="A400:B400"/>
    <mergeCell ref="A417:B417"/>
    <mergeCell ref="A412:B412"/>
    <mergeCell ref="A411:B411"/>
    <mergeCell ref="A427:B427"/>
    <mergeCell ref="A428:B428"/>
    <mergeCell ref="A431:B431"/>
    <mergeCell ref="A432:B432"/>
    <mergeCell ref="A347:B347"/>
    <mergeCell ref="A383:B383"/>
    <mergeCell ref="A389:B389"/>
    <mergeCell ref="A390:B390"/>
    <mergeCell ref="A378:B378"/>
    <mergeCell ref="A351:C351"/>
    <mergeCell ref="A341:B341"/>
    <mergeCell ref="A346:B346"/>
    <mergeCell ref="A342:B342"/>
    <mergeCell ref="G145:G146"/>
    <mergeCell ref="D145:D146"/>
    <mergeCell ref="E145:E146"/>
    <mergeCell ref="F145:F146"/>
    <mergeCell ref="B179:B180"/>
    <mergeCell ref="A166:B166"/>
    <mergeCell ref="A325:D325"/>
    <mergeCell ref="A113:B113"/>
    <mergeCell ref="A114:B114"/>
    <mergeCell ref="C145:C146"/>
    <mergeCell ref="B145:B146"/>
    <mergeCell ref="A130:B130"/>
    <mergeCell ref="B100:C100"/>
    <mergeCell ref="A84:H84"/>
    <mergeCell ref="A93:H93"/>
    <mergeCell ref="A76:H76"/>
    <mergeCell ref="A89:H89"/>
    <mergeCell ref="A340:B340"/>
    <mergeCell ref="A243:B243"/>
    <mergeCell ref="F179:F180"/>
    <mergeCell ref="G179:G180"/>
    <mergeCell ref="A290:B290"/>
    <mergeCell ref="A291:B291"/>
    <mergeCell ref="A233:H233"/>
    <mergeCell ref="A232:H232"/>
    <mergeCell ref="A282:I282"/>
    <mergeCell ref="I297:I299"/>
    <mergeCell ref="A12:H12"/>
    <mergeCell ref="A20:H20"/>
    <mergeCell ref="A19:H19"/>
    <mergeCell ref="B467:C467"/>
    <mergeCell ref="A229:B229"/>
    <mergeCell ref="A230:B230"/>
    <mergeCell ref="A231:B231"/>
    <mergeCell ref="A367:H367"/>
    <mergeCell ref="A377:F377"/>
    <mergeCell ref="A392:F392"/>
    <mergeCell ref="F1:G1"/>
    <mergeCell ref="E2:H3"/>
    <mergeCell ref="A5:H5"/>
    <mergeCell ref="A6:H6"/>
    <mergeCell ref="A1:C1"/>
    <mergeCell ref="A2:B2"/>
    <mergeCell ref="A393:G393"/>
    <mergeCell ref="A115:B115"/>
    <mergeCell ref="A116:B116"/>
    <mergeCell ref="A117:B117"/>
    <mergeCell ref="A132:B132"/>
    <mergeCell ref="A199:B199"/>
    <mergeCell ref="A145:A146"/>
    <mergeCell ref="A235:B235"/>
    <mergeCell ref="A287:C287"/>
    <mergeCell ref="A361:G361"/>
    <mergeCell ref="A25:H25"/>
    <mergeCell ref="A63:H63"/>
    <mergeCell ref="A87:H87"/>
    <mergeCell ref="A26:H26"/>
    <mergeCell ref="A73:H73"/>
    <mergeCell ref="A101:B101"/>
    <mergeCell ref="A111:B111"/>
    <mergeCell ref="A112:B112"/>
    <mergeCell ref="A105:B105"/>
    <mergeCell ref="A110:B110"/>
    <mergeCell ref="A461:G461"/>
    <mergeCell ref="A462:G462"/>
    <mergeCell ref="A463:G463"/>
    <mergeCell ref="A459:G459"/>
  </mergeCells>
  <printOptions/>
  <pageMargins left="0.76" right="0.17" top="0.62" bottom="0.54" header="0.4" footer="0.22"/>
  <pageSetup horizontalDpi="600" verticalDpi="600" orientation="landscape" paperSize="9" r:id="rId1"/>
  <headerFooter alignWithMargins="0">
    <oddFooter>&amp;C&amp;P/&amp;N&amp;RThuyết minh &amp;F</oddFooter>
  </headerFooter>
  <rowBreaks count="1" manualBreakCount="1">
    <brk id="1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NNQT</dc:creator>
  <cp:keywords/>
  <dc:description/>
  <cp:lastModifiedBy>admin</cp:lastModifiedBy>
  <cp:lastPrinted>2008-01-28T11:16:43Z</cp:lastPrinted>
  <dcterms:created xsi:type="dcterms:W3CDTF">2006-01-15T15:03:21Z</dcterms:created>
  <dcterms:modified xsi:type="dcterms:W3CDTF">2008-01-30T03:39:12Z</dcterms:modified>
  <cp:category/>
  <cp:version/>
  <cp:contentType/>
  <cp:contentStatus/>
</cp:coreProperties>
</file>